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f\Carleton\Teaching\CIVE4202 - Wood Engineering\2014\Term Project\Sample Term Projects\"/>
    </mc:Choice>
  </mc:AlternateContent>
  <bookViews>
    <workbookView xWindow="0" yWindow="0" windowWidth="24000" windowHeight="9735"/>
  </bookViews>
  <sheets>
    <sheet name="Design of Lumber in Tension" sheetId="1" r:id="rId1"/>
    <sheet name="O86-09 Lumber Tension" sheetId="2" r:id="rId2"/>
    <sheet name="List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M14" i="1"/>
  <c r="M10" i="1" l="1"/>
  <c r="M9" i="1"/>
  <c r="H13" i="1" l="1"/>
  <c r="H14" i="1"/>
  <c r="M11" i="1"/>
  <c r="M12" i="1" s="1"/>
  <c r="B83" i="1"/>
  <c r="D83" i="1" s="1"/>
  <c r="B84" i="1"/>
  <c r="B85" i="1"/>
  <c r="D85" i="1" s="1"/>
  <c r="B86" i="1"/>
  <c r="D86" i="1" s="1"/>
  <c r="B87" i="1"/>
  <c r="B88" i="1"/>
  <c r="B89" i="1"/>
  <c r="B90" i="1"/>
  <c r="B91" i="1"/>
  <c r="B82" i="1"/>
  <c r="D82" i="1" s="1"/>
  <c r="H25" i="1"/>
  <c r="H24" i="1"/>
  <c r="D69" i="1"/>
  <c r="F69" i="1" s="1"/>
  <c r="D68" i="1"/>
  <c r="F68" i="1" s="1"/>
  <c r="D67" i="1"/>
  <c r="F67" i="1" s="1"/>
  <c r="D66" i="1"/>
  <c r="F66" i="1" s="1"/>
  <c r="D65" i="1"/>
  <c r="F65" i="1" s="1"/>
  <c r="D64" i="1"/>
  <c r="F64" i="1" s="1"/>
  <c r="D63" i="1"/>
  <c r="F63" i="1" s="1"/>
  <c r="D62" i="1"/>
  <c r="F62" i="1" s="1"/>
  <c r="D61" i="1"/>
  <c r="F61" i="1" s="1"/>
  <c r="D60" i="1"/>
  <c r="F60" i="1" s="1"/>
  <c r="D59" i="1"/>
  <c r="F59" i="1" s="1"/>
  <c r="D58" i="1"/>
  <c r="F58" i="1" s="1"/>
  <c r="D57" i="1"/>
  <c r="F57" i="1" s="1"/>
  <c r="D56" i="1"/>
  <c r="F56" i="1" s="1"/>
  <c r="D55" i="1"/>
  <c r="F55" i="1" s="1"/>
  <c r="D54" i="1"/>
  <c r="F54" i="1" s="1"/>
  <c r="D53" i="1"/>
  <c r="F53" i="1" s="1"/>
  <c r="D52" i="1"/>
  <c r="F52" i="1" s="1"/>
  <c r="D51" i="1"/>
  <c r="F51" i="1" s="1"/>
  <c r="D50" i="1"/>
  <c r="F50" i="1" s="1"/>
  <c r="D49" i="1"/>
  <c r="F49" i="1" s="1"/>
  <c r="D48" i="1"/>
  <c r="F48" i="1" s="1"/>
  <c r="G90" i="1" l="1"/>
  <c r="D90" i="1"/>
  <c r="G91" i="1"/>
  <c r="D91" i="1"/>
  <c r="G89" i="1"/>
  <c r="D89" i="1"/>
  <c r="G86" i="1"/>
  <c r="G87" i="1"/>
  <c r="D87" i="1"/>
  <c r="E87" i="1" s="1"/>
  <c r="F87" i="1" s="1"/>
  <c r="G88" i="1"/>
  <c r="D88" i="1"/>
  <c r="D84" i="1"/>
  <c r="E84" i="1" s="1"/>
  <c r="F84" i="1" s="1"/>
  <c r="G84" i="1"/>
  <c r="G85" i="1"/>
  <c r="M13" i="1"/>
  <c r="H11" i="1" s="1"/>
  <c r="G83" i="1" s="1"/>
  <c r="H10" i="1"/>
  <c r="E82" i="1"/>
  <c r="F82" i="1" s="1"/>
  <c r="H26" i="1"/>
  <c r="E85" i="1"/>
  <c r="F85" i="1" s="1"/>
  <c r="E88" i="1"/>
  <c r="F88" i="1" s="1"/>
  <c r="E90" i="1"/>
  <c r="F90" i="1" s="1"/>
  <c r="E86" i="1"/>
  <c r="F86" i="1" s="1"/>
  <c r="E89" i="1"/>
  <c r="F89" i="1" s="1"/>
  <c r="E91" i="1"/>
  <c r="F91" i="1" s="1"/>
  <c r="E83" i="1"/>
  <c r="F83" i="1" s="1"/>
  <c r="F70" i="1"/>
  <c r="C36" i="1" s="1"/>
  <c r="C76" i="1" l="1"/>
  <c r="G82" i="1"/>
  <c r="H82" i="1" s="1"/>
  <c r="C75" i="1"/>
  <c r="H84" i="1" s="1"/>
  <c r="H28" i="1"/>
  <c r="H29" i="1" s="1"/>
  <c r="H86" i="1" l="1"/>
  <c r="H90" i="1"/>
  <c r="H85" i="1"/>
  <c r="H91" i="1"/>
  <c r="H88" i="1"/>
  <c r="H89" i="1"/>
  <c r="H87" i="1"/>
  <c r="H83" i="1"/>
  <c r="C77" i="1"/>
  <c r="C37" i="1" s="1"/>
  <c r="C40" i="1" s="1"/>
</calcChain>
</file>

<file path=xl/sharedStrings.xml><?xml version="1.0" encoding="utf-8"?>
<sst xmlns="http://schemas.openxmlformats.org/spreadsheetml/2006/main" count="214" uniqueCount="164">
  <si>
    <t>Februrary, 2014</t>
  </si>
  <si>
    <t>Species</t>
  </si>
  <si>
    <t>Grade</t>
  </si>
  <si>
    <t>Width</t>
  </si>
  <si>
    <t>LISTS</t>
  </si>
  <si>
    <t>mm</t>
  </si>
  <si>
    <t>MPa</t>
  </si>
  <si>
    <t>Service Condition</t>
  </si>
  <si>
    <t>Lists for Dropdowns</t>
  </si>
  <si>
    <t>* Used Data Validation to create dropdowns</t>
  </si>
  <si>
    <t>Service Condtion</t>
  </si>
  <si>
    <t>Dry</t>
  </si>
  <si>
    <t>Wet</t>
  </si>
  <si>
    <t>System Factor</t>
  </si>
  <si>
    <t>No Mutual Support</t>
  </si>
  <si>
    <t xml:space="preserve">Treatment Factor </t>
  </si>
  <si>
    <t>None</t>
  </si>
  <si>
    <t>Treatment Unincised</t>
  </si>
  <si>
    <t>Other (incl. Fire Retardant)</t>
  </si>
  <si>
    <t>System Effect</t>
  </si>
  <si>
    <t>Treatment</t>
  </si>
  <si>
    <r>
      <t>Width</t>
    </r>
    <r>
      <rPr>
        <i/>
        <sz val="11"/>
        <color theme="1"/>
        <rFont val="Gill Sans MT"/>
        <family val="2"/>
      </rPr>
      <t xml:space="preserve"> b</t>
    </r>
    <r>
      <rPr>
        <sz val="11"/>
        <color theme="1"/>
        <rFont val="Gill Sans MT"/>
        <family val="2"/>
      </rPr>
      <t xml:space="preserve"> =</t>
    </r>
  </si>
  <si>
    <r>
      <t xml:space="preserve">Depth </t>
    </r>
    <r>
      <rPr>
        <i/>
        <sz val="11"/>
        <color theme="1"/>
        <rFont val="Gill Sans MT"/>
        <family val="2"/>
      </rPr>
      <t>d</t>
    </r>
    <r>
      <rPr>
        <sz val="11"/>
        <color theme="1"/>
        <rFont val="Gill Sans MT"/>
        <family val="2"/>
      </rPr>
      <t xml:space="preserve"> =</t>
    </r>
  </si>
  <si>
    <r>
      <rPr>
        <i/>
        <sz val="11"/>
        <color theme="1"/>
        <rFont val="Gill Sans MT"/>
        <family val="2"/>
      </rPr>
      <t>K</t>
    </r>
    <r>
      <rPr>
        <i/>
        <vertAlign val="subscript"/>
        <sz val="11"/>
        <color theme="1"/>
        <rFont val="Gill Sans MT"/>
        <family val="2"/>
      </rPr>
      <t>St</t>
    </r>
    <r>
      <rPr>
        <sz val="11"/>
        <color theme="1"/>
        <rFont val="Gill Sans MT"/>
        <family val="2"/>
      </rPr>
      <t xml:space="preserve"> =</t>
    </r>
  </si>
  <si>
    <r>
      <rPr>
        <i/>
        <sz val="11"/>
        <color theme="1"/>
        <rFont val="Gill Sans MT"/>
        <family val="2"/>
      </rPr>
      <t>K</t>
    </r>
    <r>
      <rPr>
        <i/>
        <vertAlign val="subscript"/>
        <sz val="11"/>
        <color theme="1"/>
        <rFont val="Gill Sans MT"/>
        <family val="2"/>
      </rPr>
      <t>H</t>
    </r>
    <r>
      <rPr>
        <sz val="11"/>
        <color theme="1"/>
        <rFont val="Gill Sans MT"/>
        <family val="2"/>
      </rPr>
      <t xml:space="preserve"> =</t>
    </r>
  </si>
  <si>
    <r>
      <rPr>
        <i/>
        <sz val="11"/>
        <color theme="1"/>
        <rFont val="Gill Sans MT"/>
        <family val="2"/>
      </rPr>
      <t>K</t>
    </r>
    <r>
      <rPr>
        <i/>
        <vertAlign val="subscript"/>
        <sz val="11"/>
        <color theme="1"/>
        <rFont val="Gill Sans MT"/>
        <family val="2"/>
      </rPr>
      <t>T</t>
    </r>
    <r>
      <rPr>
        <sz val="11"/>
        <color theme="1"/>
        <rFont val="Gill Sans MT"/>
        <family val="2"/>
      </rPr>
      <t xml:space="preserve"> =</t>
    </r>
  </si>
  <si>
    <t>INPUTS</t>
  </si>
  <si>
    <t>kN</t>
  </si>
  <si>
    <t>2a</t>
  </si>
  <si>
    <t>2b</t>
  </si>
  <si>
    <t>2c</t>
  </si>
  <si>
    <t>2d</t>
  </si>
  <si>
    <t>1.4D</t>
  </si>
  <si>
    <t>1.25D + 1.5L</t>
  </si>
  <si>
    <t>1.25D + 1.5L + 0.5S</t>
  </si>
  <si>
    <t>2e</t>
  </si>
  <si>
    <t>2f</t>
  </si>
  <si>
    <t>0.9D + 1.5L</t>
  </si>
  <si>
    <t>0.9D + 1.5L + 0.5S</t>
  </si>
  <si>
    <t>Dead (D)</t>
  </si>
  <si>
    <t>Live (L)</t>
  </si>
  <si>
    <t>Snow (S)</t>
  </si>
  <si>
    <t>Wind (W)</t>
  </si>
  <si>
    <t>Earthquake (E)</t>
  </si>
  <si>
    <t>5a</t>
  </si>
  <si>
    <t>5b</t>
  </si>
  <si>
    <t>5c</t>
  </si>
  <si>
    <t>3a</t>
  </si>
  <si>
    <t>3b</t>
  </si>
  <si>
    <t>3c</t>
  </si>
  <si>
    <t>3d</t>
  </si>
  <si>
    <t>3e</t>
  </si>
  <si>
    <t>3f</t>
  </si>
  <si>
    <t>4a</t>
  </si>
  <si>
    <t>4b</t>
  </si>
  <si>
    <t>4c</t>
  </si>
  <si>
    <t>4d</t>
  </si>
  <si>
    <t>4e</t>
  </si>
  <si>
    <t>4f</t>
  </si>
  <si>
    <t>1.25D + 1.5S</t>
  </si>
  <si>
    <t>1.25D + 1.5S + 0.5L</t>
  </si>
  <si>
    <t>1.25D + 1.5L + 0.4W</t>
  </si>
  <si>
    <t>0.9D + 1.5L + 0.4W</t>
  </si>
  <si>
    <t>1.25D + 1.5S + 0.4W</t>
  </si>
  <si>
    <t>0.9D + 1.5S</t>
  </si>
  <si>
    <t>0.9D + 1.5S + 0.5L</t>
  </si>
  <si>
    <t>0.9D + 1.5S + 0.4W</t>
  </si>
  <si>
    <t>1.25D + 1.4W</t>
  </si>
  <si>
    <t>1.25D + 1.4W + 0.5L</t>
  </si>
  <si>
    <t>1.25D + 1.4W + 0.5S</t>
  </si>
  <si>
    <t>0.9D + 1.4W</t>
  </si>
  <si>
    <t>0.9D + 1.4W + 0.5L</t>
  </si>
  <si>
    <t>0.9D + 1.4W + 0.5S</t>
  </si>
  <si>
    <t>1.0D + 1.0E</t>
  </si>
  <si>
    <t>1.0D + 1.0E + 0.5L</t>
  </si>
  <si>
    <t>1.0D + 1.0E + 0.25S</t>
  </si>
  <si>
    <r>
      <t xml:space="preserve">Fact. Load </t>
    </r>
    <r>
      <rPr>
        <i/>
        <sz val="11"/>
        <color theme="1"/>
        <rFont val="Gill Sans MT"/>
        <family val="2"/>
      </rPr>
      <t>T</t>
    </r>
    <r>
      <rPr>
        <i/>
        <vertAlign val="subscript"/>
        <sz val="11"/>
        <color theme="1"/>
        <rFont val="Gill Sans MT"/>
        <family val="2"/>
      </rPr>
      <t>f</t>
    </r>
    <r>
      <rPr>
        <sz val="11"/>
        <color theme="1"/>
        <rFont val="Gill Sans MT"/>
        <family val="2"/>
      </rPr>
      <t xml:space="preserve"> (kN)</t>
    </r>
  </si>
  <si>
    <r>
      <rPr>
        <i/>
        <sz val="11"/>
        <color theme="1"/>
        <rFont val="Gill Sans MT"/>
        <family val="2"/>
      </rPr>
      <t>K</t>
    </r>
    <r>
      <rPr>
        <i/>
        <vertAlign val="subscript"/>
        <sz val="11"/>
        <color theme="1"/>
        <rFont val="Gill Sans MT"/>
        <family val="2"/>
      </rPr>
      <t>D</t>
    </r>
  </si>
  <si>
    <r>
      <rPr>
        <i/>
        <sz val="11"/>
        <color theme="1"/>
        <rFont val="Gill Sans MT"/>
        <family val="2"/>
      </rPr>
      <t>T</t>
    </r>
    <r>
      <rPr>
        <i/>
        <vertAlign val="subscript"/>
        <sz val="11"/>
        <color theme="1"/>
        <rFont val="Gill Sans MT"/>
        <family val="2"/>
      </rPr>
      <t>f</t>
    </r>
    <r>
      <rPr>
        <sz val="11"/>
        <color theme="1"/>
        <rFont val="Gill Sans MT"/>
        <family val="2"/>
      </rPr>
      <t xml:space="preserve"> / </t>
    </r>
    <r>
      <rPr>
        <i/>
        <sz val="11"/>
        <color theme="1"/>
        <rFont val="Gill Sans MT"/>
        <family val="2"/>
      </rPr>
      <t>K</t>
    </r>
    <r>
      <rPr>
        <i/>
        <vertAlign val="subscript"/>
        <sz val="11"/>
        <color theme="1"/>
        <rFont val="Gill Sans MT"/>
        <family val="2"/>
      </rPr>
      <t>D</t>
    </r>
  </si>
  <si>
    <t>MAXIMUM</t>
  </si>
  <si>
    <t>INTERMEDIATE CALCULATIONS</t>
  </si>
  <si>
    <r>
      <rPr>
        <sz val="11"/>
        <color theme="1"/>
        <rFont val="Calibri"/>
        <family val="2"/>
      </rPr>
      <t>φ</t>
    </r>
    <r>
      <rPr>
        <sz val="11"/>
        <color theme="1"/>
        <rFont val="Gill Sans MT"/>
        <family val="2"/>
      </rPr>
      <t xml:space="preserve"> =</t>
    </r>
  </si>
  <si>
    <r>
      <t xml:space="preserve">Bolt Diameter </t>
    </r>
    <r>
      <rPr>
        <i/>
        <sz val="11"/>
        <color theme="1"/>
        <rFont val="Gill Sans MT"/>
        <family val="2"/>
      </rPr>
      <t>d</t>
    </r>
    <r>
      <rPr>
        <i/>
        <vertAlign val="subscript"/>
        <sz val="11"/>
        <color theme="1"/>
        <rFont val="Gill Sans MT"/>
        <family val="2"/>
      </rPr>
      <t>F</t>
    </r>
    <r>
      <rPr>
        <sz val="11"/>
        <color theme="1"/>
        <rFont val="Gill Sans MT"/>
        <family val="2"/>
      </rPr>
      <t xml:space="preserve"> =</t>
    </r>
  </si>
  <si>
    <r>
      <t xml:space="preserve">Gross Area </t>
    </r>
    <r>
      <rPr>
        <i/>
        <sz val="11"/>
        <color theme="1"/>
        <rFont val="Gill Sans MT"/>
        <family val="2"/>
      </rPr>
      <t>A</t>
    </r>
    <r>
      <rPr>
        <i/>
        <vertAlign val="subscript"/>
        <sz val="11"/>
        <color theme="1"/>
        <rFont val="Gill Sans MT"/>
        <family val="2"/>
      </rPr>
      <t>g</t>
    </r>
    <r>
      <rPr>
        <sz val="11"/>
        <color theme="1"/>
        <rFont val="Gill Sans MT"/>
        <family val="2"/>
      </rPr>
      <t xml:space="preserve"> =</t>
    </r>
  </si>
  <si>
    <r>
      <t>mm</t>
    </r>
    <r>
      <rPr>
        <vertAlign val="superscript"/>
        <sz val="11"/>
        <color theme="1"/>
        <rFont val="Gill Sans MT"/>
        <family val="2"/>
      </rPr>
      <t>2</t>
    </r>
  </si>
  <si>
    <t>Bolt hole size =</t>
  </si>
  <si>
    <r>
      <t xml:space="preserve">Net Area </t>
    </r>
    <r>
      <rPr>
        <i/>
        <sz val="11"/>
        <color theme="1"/>
        <rFont val="Gill Sans MT"/>
        <family val="2"/>
      </rPr>
      <t>A</t>
    </r>
    <r>
      <rPr>
        <i/>
        <vertAlign val="subscript"/>
        <sz val="11"/>
        <color theme="1"/>
        <rFont val="Gill Sans MT"/>
        <family val="2"/>
      </rPr>
      <t>n</t>
    </r>
    <r>
      <rPr>
        <sz val="11"/>
        <color theme="1"/>
        <rFont val="Gill Sans MT"/>
        <family val="2"/>
      </rPr>
      <t xml:space="preserve"> =</t>
    </r>
  </si>
  <si>
    <r>
      <rPr>
        <i/>
        <sz val="11"/>
        <color theme="1"/>
        <rFont val="Gill Sans MT"/>
        <family val="2"/>
      </rPr>
      <t>T</t>
    </r>
    <r>
      <rPr>
        <i/>
        <vertAlign val="subscript"/>
        <sz val="11"/>
        <color theme="1"/>
        <rFont val="Gill Sans MT"/>
        <family val="2"/>
      </rPr>
      <t>r</t>
    </r>
    <r>
      <rPr>
        <sz val="11"/>
        <color theme="1"/>
        <rFont val="Gill Sans MT"/>
        <family val="2"/>
      </rPr>
      <t xml:space="preserve"> =</t>
    </r>
  </si>
  <si>
    <t>HEIGHT COMPARISON</t>
  </si>
  <si>
    <t>Height</t>
  </si>
  <si>
    <r>
      <rPr>
        <i/>
        <sz val="11"/>
        <color theme="1"/>
        <rFont val="Gill Sans MT"/>
        <family val="2"/>
      </rPr>
      <t>A</t>
    </r>
    <r>
      <rPr>
        <i/>
        <vertAlign val="subscript"/>
        <sz val="11"/>
        <color theme="1"/>
        <rFont val="Gill Sans MT"/>
        <family val="2"/>
      </rPr>
      <t>g</t>
    </r>
  </si>
  <si>
    <r>
      <t>A</t>
    </r>
    <r>
      <rPr>
        <i/>
        <vertAlign val="subscript"/>
        <sz val="11"/>
        <color theme="1"/>
        <rFont val="Gill Sans MT"/>
        <family val="2"/>
      </rPr>
      <t>n</t>
    </r>
  </si>
  <si>
    <r>
      <rPr>
        <i/>
        <sz val="11"/>
        <color theme="1"/>
        <rFont val="Gill Sans MT"/>
        <family val="2"/>
      </rPr>
      <t>T</t>
    </r>
    <r>
      <rPr>
        <i/>
        <vertAlign val="subscript"/>
        <sz val="11"/>
        <color theme="1"/>
        <rFont val="Gill Sans MT"/>
        <family val="2"/>
      </rPr>
      <t>r</t>
    </r>
  </si>
  <si>
    <t>Combination</t>
  </si>
  <si>
    <t>MATERIALS</t>
  </si>
  <si>
    <r>
      <rPr>
        <i/>
        <sz val="18"/>
        <color theme="1"/>
        <rFont val="Gill Sans MT"/>
        <family val="2"/>
      </rPr>
      <t>T</t>
    </r>
    <r>
      <rPr>
        <i/>
        <vertAlign val="subscript"/>
        <sz val="18"/>
        <color theme="1"/>
        <rFont val="Gill Sans MT"/>
        <family val="2"/>
      </rPr>
      <t>f</t>
    </r>
    <r>
      <rPr>
        <sz val="18"/>
        <color theme="1"/>
        <rFont val="Gill Sans MT"/>
        <family val="2"/>
      </rPr>
      <t xml:space="preserve"> =</t>
    </r>
  </si>
  <si>
    <r>
      <rPr>
        <i/>
        <sz val="18"/>
        <color theme="1"/>
        <rFont val="Gill Sans MT"/>
        <family val="2"/>
      </rPr>
      <t>T</t>
    </r>
    <r>
      <rPr>
        <i/>
        <vertAlign val="subscript"/>
        <sz val="18"/>
        <color theme="1"/>
        <rFont val="Gill Sans MT"/>
        <family val="2"/>
      </rPr>
      <t>r</t>
    </r>
    <r>
      <rPr>
        <sz val="18"/>
        <color theme="1"/>
        <rFont val="Gill Sans MT"/>
        <family val="2"/>
      </rPr>
      <t xml:space="preserve"> =</t>
    </r>
  </si>
  <si>
    <t>LOADS (+ Tension, - Compression)</t>
  </si>
  <si>
    <r>
      <rPr>
        <i/>
        <sz val="18"/>
        <color theme="1"/>
        <rFont val="Gill Sans MT"/>
        <family val="2"/>
      </rPr>
      <t>T</t>
    </r>
    <r>
      <rPr>
        <i/>
        <vertAlign val="subscript"/>
        <sz val="18"/>
        <color theme="1"/>
        <rFont val="Gill Sans MT"/>
        <family val="2"/>
      </rPr>
      <t>r</t>
    </r>
    <r>
      <rPr>
        <sz val="18"/>
        <color theme="1"/>
        <rFont val="Gill Sans MT"/>
        <family val="2"/>
      </rPr>
      <t xml:space="preserve"> / </t>
    </r>
    <r>
      <rPr>
        <i/>
        <sz val="18"/>
        <color theme="1"/>
        <rFont val="Gill Sans MT"/>
        <family val="2"/>
      </rPr>
      <t>T</t>
    </r>
    <r>
      <rPr>
        <i/>
        <vertAlign val="subscript"/>
        <sz val="18"/>
        <color theme="1"/>
        <rFont val="Gill Sans MT"/>
        <family val="2"/>
      </rPr>
      <t>f</t>
    </r>
    <r>
      <rPr>
        <sz val="18"/>
        <color theme="1"/>
        <rFont val="Gill Sans MT"/>
        <family val="2"/>
      </rPr>
      <t xml:space="preserve"> =</t>
    </r>
  </si>
  <si>
    <t>RESULTS</t>
  </si>
  <si>
    <t>GEOMETRY AND CONNECTION</t>
  </si>
  <si>
    <t>O86-09 Specified strengths for lumber in Tension, Mpa</t>
  </si>
  <si>
    <t>Grade Categories</t>
  </si>
  <si>
    <t>Species -&gt;</t>
  </si>
  <si>
    <t>Grade Category -&gt;</t>
  </si>
  <si>
    <t>Light Framing</t>
  </si>
  <si>
    <t>Stud</t>
  </si>
  <si>
    <t>Structural joists and planks</t>
  </si>
  <si>
    <t>Structural light framing</t>
  </si>
  <si>
    <t>Beam and stringer</t>
  </si>
  <si>
    <t>Post and timber</t>
  </si>
  <si>
    <t>Plank Decking</t>
  </si>
  <si>
    <t>D Fir-L</t>
  </si>
  <si>
    <t>Hem-Fir</t>
  </si>
  <si>
    <t>S-P-F</t>
  </si>
  <si>
    <t>Northern</t>
  </si>
  <si>
    <t>Select Structural</t>
  </si>
  <si>
    <t>No. 1</t>
  </si>
  <si>
    <t>No. 2</t>
  </si>
  <si>
    <t>No. 3</t>
  </si>
  <si>
    <t>Construction</t>
  </si>
  <si>
    <t>Standard</t>
  </si>
  <si>
    <t>Select</t>
  </si>
  <si>
    <t>Commercial</t>
  </si>
  <si>
    <t>Table 5.3.1A 2,3,4,7</t>
  </si>
  <si>
    <t>Table 5.3.1B 1</t>
  </si>
  <si>
    <t>Table 5.3.1C 5</t>
  </si>
  <si>
    <t>Table 5.3.1D 6</t>
  </si>
  <si>
    <t>For EDUCATIONAL PURPOSES ONLY - Not for use as a design aid</t>
  </si>
  <si>
    <t>Jeffrey Erochko, Carleton University, Ottawa, Ontario, Canada</t>
  </si>
  <si>
    <t>Category =</t>
  </si>
  <si>
    <t>Smaller</t>
  </si>
  <si>
    <t>Larger</t>
  </si>
  <si>
    <t>Cat</t>
  </si>
  <si>
    <t>Diff</t>
  </si>
  <si>
    <t>Table</t>
  </si>
  <si>
    <r>
      <t xml:space="preserve"># Bolts at Net Section </t>
    </r>
    <r>
      <rPr>
        <i/>
        <sz val="11"/>
        <color theme="1"/>
        <rFont val="Gill Sans MT"/>
        <family val="2"/>
      </rPr>
      <t>n</t>
    </r>
    <r>
      <rPr>
        <sz val="11"/>
        <color theme="1"/>
        <rFont val="Gill Sans MT"/>
        <family val="2"/>
      </rPr>
      <t xml:space="preserve"> =</t>
    </r>
  </si>
  <si>
    <r>
      <t xml:space="preserve">Other Net Sect. Reductions </t>
    </r>
    <r>
      <rPr>
        <i/>
        <sz val="11"/>
        <color theme="1"/>
        <rFont val="Gill Sans MT"/>
        <family val="2"/>
      </rPr>
      <t>r</t>
    </r>
    <r>
      <rPr>
        <i/>
        <vertAlign val="subscript"/>
        <sz val="11"/>
        <color theme="1"/>
        <rFont val="Gill Sans MT"/>
        <family val="2"/>
      </rPr>
      <t>oth</t>
    </r>
    <r>
      <rPr>
        <sz val="11"/>
        <color theme="1"/>
        <rFont val="Gill Sans MT"/>
        <family val="2"/>
      </rPr>
      <t xml:space="preserve"> =</t>
    </r>
  </si>
  <si>
    <t>Grade Lookup</t>
  </si>
  <si>
    <r>
      <rPr>
        <i/>
        <sz val="11"/>
        <color theme="1"/>
        <rFont val="Gill Sans MT"/>
        <family val="2"/>
      </rPr>
      <t>A</t>
    </r>
    <r>
      <rPr>
        <i/>
        <vertAlign val="subscript"/>
        <sz val="11"/>
        <color theme="1"/>
        <rFont val="Gill Sans MT"/>
        <family val="2"/>
      </rPr>
      <t>n</t>
    </r>
    <r>
      <rPr>
        <sz val="11"/>
        <color theme="1"/>
        <rFont val="Gill Sans MT"/>
        <family val="2"/>
      </rPr>
      <t xml:space="preserve"> / </t>
    </r>
    <r>
      <rPr>
        <i/>
        <sz val="11"/>
        <color theme="1"/>
        <rFont val="Gill Sans MT"/>
        <family val="2"/>
      </rPr>
      <t>A</t>
    </r>
    <r>
      <rPr>
        <i/>
        <vertAlign val="subscript"/>
        <sz val="11"/>
        <color theme="1"/>
        <rFont val="Gill Sans MT"/>
        <family val="2"/>
      </rPr>
      <t>g</t>
    </r>
    <r>
      <rPr>
        <sz val="11"/>
        <color theme="1"/>
        <rFont val="Gill Sans MT"/>
        <family val="2"/>
      </rPr>
      <t xml:space="preserve"> =</t>
    </r>
  </si>
  <si>
    <t>3 in Mutual Support &lt; 610 mm apart</t>
  </si>
  <si>
    <t>Treatment Incised</t>
  </si>
  <si>
    <r>
      <rPr>
        <i/>
        <sz val="11"/>
        <color theme="1"/>
        <rFont val="Gill Sans MT"/>
        <family val="2"/>
      </rPr>
      <t>F</t>
    </r>
    <r>
      <rPr>
        <i/>
        <vertAlign val="subscript"/>
        <sz val="11"/>
        <color theme="1"/>
        <rFont val="Gill Sans MT"/>
        <family val="2"/>
      </rPr>
      <t>t</t>
    </r>
    <r>
      <rPr>
        <sz val="11"/>
        <color theme="1"/>
        <rFont val="Gill Sans MT"/>
        <family val="2"/>
      </rPr>
      <t xml:space="preserve"> =</t>
    </r>
  </si>
  <si>
    <r>
      <rPr>
        <i/>
        <sz val="11"/>
        <color theme="1"/>
        <rFont val="Gill Sans MT"/>
        <family val="2"/>
      </rPr>
      <t>f</t>
    </r>
    <r>
      <rPr>
        <i/>
        <vertAlign val="subscript"/>
        <sz val="11"/>
        <color theme="1"/>
        <rFont val="Gill Sans MT"/>
        <family val="2"/>
      </rPr>
      <t>t</t>
    </r>
    <r>
      <rPr>
        <sz val="11"/>
        <color theme="1"/>
        <rFont val="Gill Sans MT"/>
        <family val="2"/>
      </rPr>
      <t xml:space="preserve"> =</t>
    </r>
  </si>
  <si>
    <t>SIZE FACTORS</t>
  </si>
  <si>
    <t>Large Dimension</t>
  </si>
  <si>
    <t>Kzt</t>
  </si>
  <si>
    <t>INDEX</t>
  </si>
  <si>
    <r>
      <rPr>
        <i/>
        <sz val="11"/>
        <color theme="1"/>
        <rFont val="Gill Sans MT"/>
        <family val="2"/>
      </rPr>
      <t>K</t>
    </r>
    <r>
      <rPr>
        <i/>
        <vertAlign val="subscript"/>
        <sz val="11"/>
        <color theme="1"/>
        <rFont val="Gill Sans MT"/>
        <family val="2"/>
      </rPr>
      <t>Zt</t>
    </r>
    <r>
      <rPr>
        <sz val="11"/>
        <color theme="1"/>
        <rFont val="Gill Sans MT"/>
        <family val="2"/>
      </rPr>
      <t xml:space="preserve"> =</t>
    </r>
  </si>
  <si>
    <r>
      <t>A</t>
    </r>
    <r>
      <rPr>
        <i/>
        <vertAlign val="subscript"/>
        <sz val="11"/>
        <color theme="1"/>
        <rFont val="Gill Sans MT"/>
        <family val="2"/>
      </rPr>
      <t xml:space="preserve">n </t>
    </r>
    <r>
      <rPr>
        <i/>
        <sz val="11"/>
        <color theme="1"/>
        <rFont val="Gill Sans MT"/>
        <family val="2"/>
      </rPr>
      <t>/ A</t>
    </r>
    <r>
      <rPr>
        <i/>
        <vertAlign val="subscript"/>
        <sz val="11"/>
        <color theme="1"/>
        <rFont val="Gill Sans MT"/>
        <family val="2"/>
      </rPr>
      <t>g</t>
    </r>
  </si>
  <si>
    <r>
      <rPr>
        <i/>
        <sz val="11"/>
        <color theme="1"/>
        <rFont val="Gill Sans MT"/>
        <family val="2"/>
      </rPr>
      <t>K</t>
    </r>
    <r>
      <rPr>
        <i/>
        <vertAlign val="subscript"/>
        <sz val="11"/>
        <color theme="1"/>
        <rFont val="Gill Sans MT"/>
        <family val="2"/>
      </rPr>
      <t>Zt</t>
    </r>
  </si>
  <si>
    <t>Design of Lumber in Tension based on CAN/CSA-O86-09</t>
  </si>
  <si>
    <t>Reference</t>
  </si>
  <si>
    <r>
      <t xml:space="preserve">Canadian Standards Association (CSA) (2010) </t>
    </r>
    <r>
      <rPr>
        <i/>
        <sz val="11"/>
        <color theme="1"/>
        <rFont val="Gill Sans MT"/>
        <family val="2"/>
      </rPr>
      <t>O86-09 Engineering design in wood with Update No.1.</t>
    </r>
    <r>
      <rPr>
        <sz val="11"/>
        <color theme="1"/>
        <rFont val="Gill Sans MT"/>
        <family val="2"/>
      </rPr>
      <t xml:space="preserve"> </t>
    </r>
  </si>
  <si>
    <t>Mississauga, ON: Canadian Standards Association.</t>
  </si>
  <si>
    <t>Table 5.3.1A-D</t>
  </si>
  <si>
    <t>§5.4.4</t>
  </si>
  <si>
    <t>§5.4.2</t>
  </si>
  <si>
    <t>§5.4.3</t>
  </si>
  <si>
    <t>§4.3.8.1</t>
  </si>
  <si>
    <t>§4.3.8.2</t>
  </si>
  <si>
    <t>LOAD COMBINATIONS (ULS)</t>
  </si>
  <si>
    <t>§5.5.9</t>
  </si>
  <si>
    <t>§5.4.5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</si>
</sst>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14"/>
      <color theme="1"/>
      <name val="Gill Sans MT"/>
      <family val="2"/>
    </font>
    <font>
      <sz val="18"/>
      <color theme="1"/>
      <name val="Gill Sans MT"/>
      <family val="2"/>
    </font>
    <font>
      <i/>
      <sz val="11"/>
      <color theme="1"/>
      <name val="Gill Sans MT"/>
      <family val="2"/>
    </font>
    <font>
      <i/>
      <vertAlign val="subscript"/>
      <sz val="11"/>
      <color theme="1"/>
      <name val="Gill Sans MT"/>
      <family val="2"/>
    </font>
    <font>
      <sz val="11"/>
      <color theme="1"/>
      <name val="Calibri"/>
      <family val="2"/>
    </font>
    <font>
      <vertAlign val="superscript"/>
      <sz val="11"/>
      <color theme="1"/>
      <name val="Gill Sans MT"/>
      <family val="2"/>
    </font>
    <font>
      <i/>
      <sz val="18"/>
      <color theme="1"/>
      <name val="Gill Sans MT"/>
      <family val="2"/>
    </font>
    <font>
      <i/>
      <vertAlign val="subscript"/>
      <sz val="18"/>
      <color theme="1"/>
      <name val="Gill Sans MT"/>
      <family val="2"/>
    </font>
    <font>
      <sz val="16"/>
      <color rgb="FFFF0000"/>
      <name val="Gill Sans MT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0" borderId="6" xfId="0" applyBorder="1"/>
    <xf numFmtId="0" fontId="3" fillId="2" borderId="0" xfId="0" applyFont="1" applyFill="1"/>
    <xf numFmtId="0" fontId="1" fillId="2" borderId="0" xfId="0" applyFont="1" applyFill="1"/>
    <xf numFmtId="17" fontId="1" fillId="2" borderId="0" xfId="0" quotePrefix="1" applyNumberFormat="1" applyFont="1" applyFill="1"/>
    <xf numFmtId="0" fontId="1" fillId="2" borderId="0" xfId="0" applyFont="1" applyFill="1" applyAlignment="1">
      <alignment horizontal="right"/>
    </xf>
    <xf numFmtId="164" fontId="1" fillId="2" borderId="0" xfId="0" applyNumberFormat="1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left"/>
    </xf>
    <xf numFmtId="0" fontId="3" fillId="2" borderId="0" xfId="0" applyFont="1" applyFill="1" applyAlignment="1">
      <alignment horizontal="right"/>
    </xf>
    <xf numFmtId="164" fontId="3" fillId="2" borderId="0" xfId="0" applyNumberFormat="1" applyFont="1" applyFill="1"/>
    <xf numFmtId="0" fontId="1" fillId="0" borderId="0" xfId="0" applyFont="1" applyFill="1" applyBorder="1"/>
    <xf numFmtId="0" fontId="2" fillId="2" borderId="11" xfId="0" applyFont="1" applyFill="1" applyBorder="1"/>
    <xf numFmtId="0" fontId="1" fillId="2" borderId="11" xfId="0" applyFont="1" applyFill="1" applyBorder="1"/>
    <xf numFmtId="0" fontId="1" fillId="0" borderId="8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2" fontId="1" fillId="2" borderId="0" xfId="0" applyNumberFormat="1" applyFont="1" applyFill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10" fillId="2" borderId="0" xfId="0" applyFont="1" applyFill="1"/>
    <xf numFmtId="9" fontId="1" fillId="2" borderId="0" xfId="1" applyFont="1" applyFill="1"/>
    <xf numFmtId="0" fontId="0" fillId="0" borderId="1" xfId="0" applyFill="1" applyBorder="1"/>
    <xf numFmtId="164" fontId="0" fillId="0" borderId="12" xfId="0" applyNumberFormat="1" applyFill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0" fontId="0" fillId="0" borderId="3" xfId="0" applyFill="1" applyBorder="1"/>
    <xf numFmtId="164" fontId="0" fillId="0" borderId="4" xfId="0" applyNumberFormat="1" applyFill="1" applyBorder="1" applyAlignment="1">
      <alignment horizontal="right"/>
    </xf>
    <xf numFmtId="0" fontId="0" fillId="0" borderId="0" xfId="0" applyBorder="1"/>
    <xf numFmtId="0" fontId="0" fillId="0" borderId="4" xfId="0" applyBorder="1"/>
    <xf numFmtId="0" fontId="0" fillId="0" borderId="5" xfId="0" applyFill="1" applyBorder="1"/>
    <xf numFmtId="164" fontId="0" fillId="0" borderId="6" xfId="0" applyNumberFormat="1" applyFill="1" applyBorder="1" applyAlignment="1">
      <alignment horizontal="right"/>
    </xf>
    <xf numFmtId="0" fontId="0" fillId="0" borderId="6" xfId="0" applyFill="1" applyBorder="1"/>
    <xf numFmtId="0" fontId="0" fillId="0" borderId="7" xfId="0" applyBorder="1"/>
    <xf numFmtId="0" fontId="0" fillId="0" borderId="3" xfId="0" applyBorder="1"/>
    <xf numFmtId="164" fontId="0" fillId="0" borderId="1" xfId="0" applyNumberFormat="1" applyFill="1" applyBorder="1" applyAlignment="1">
      <alignment horizontal="right"/>
    </xf>
    <xf numFmtId="164" fontId="0" fillId="0" borderId="3" xfId="0" applyNumberFormat="1" applyFill="1" applyBorder="1" applyAlignment="1">
      <alignment horizontal="right"/>
    </xf>
    <xf numFmtId="164" fontId="0" fillId="0" borderId="5" xfId="0" applyNumberForma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2" fontId="1" fillId="2" borderId="0" xfId="0" applyNumberFormat="1" applyFont="1" applyFill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0" borderId="5" xfId="0" applyFont="1" applyFill="1" applyBorder="1" applyAlignment="1" applyProtection="1">
      <alignment horizontal="right"/>
      <protection locked="0"/>
    </xf>
    <xf numFmtId="0" fontId="1" fillId="0" borderId="7" xfId="0" applyFont="1" applyFill="1" applyBorder="1" applyAlignment="1" applyProtection="1">
      <alignment horizontal="right"/>
      <protection locked="0"/>
    </xf>
    <xf numFmtId="0" fontId="1" fillId="0" borderId="3" xfId="0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0" fontId="1" fillId="0" borderId="2" xfId="0" applyFont="1" applyFill="1" applyBorder="1" applyAlignment="1" applyProtection="1">
      <alignment horizontal="right"/>
      <protection locked="0"/>
    </xf>
  </cellXfs>
  <cellStyles count="2">
    <cellStyle name="Normal" xfId="0" builtinId="0"/>
    <cellStyle name="Percent" xfId="1" builtinId="5"/>
  </cellStyles>
  <dxfs count="4">
    <dxf>
      <font>
        <b/>
        <i val="0"/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r>
              <a:rPr lang="en-CA" sz="1400">
                <a:solidFill>
                  <a:sysClr val="windowText" lastClr="000000"/>
                </a:solidFill>
                <a:latin typeface="Gill Sans MT" panose="020B0502020104020203" pitchFamily="34" charset="0"/>
              </a:rPr>
              <a:t>T</a:t>
            </a:r>
            <a:r>
              <a:rPr lang="en-CA" sz="1400" baseline="-25000">
                <a:solidFill>
                  <a:sysClr val="windowText" lastClr="000000"/>
                </a:solidFill>
                <a:latin typeface="Gill Sans MT" panose="020B0502020104020203" pitchFamily="34" charset="0"/>
              </a:rPr>
              <a:t>r</a:t>
            </a:r>
            <a:r>
              <a:rPr lang="en-CA" sz="1400">
                <a:solidFill>
                  <a:sysClr val="windowText" lastClr="000000"/>
                </a:solidFill>
                <a:latin typeface="Gill Sans MT" panose="020B0502020104020203" pitchFamily="34" charset="0"/>
              </a:rPr>
              <a:t> for Changing Depth</a:t>
            </a:r>
            <a:br>
              <a:rPr lang="en-CA" sz="1400">
                <a:solidFill>
                  <a:sysClr val="windowText" lastClr="000000"/>
                </a:solidFill>
                <a:latin typeface="Gill Sans MT" panose="020B0502020104020203" pitchFamily="34" charset="0"/>
              </a:rPr>
            </a:br>
            <a:r>
              <a:rPr lang="en-CA" sz="1100">
                <a:solidFill>
                  <a:sysClr val="windowText" lastClr="000000"/>
                </a:solidFill>
                <a:latin typeface="Gill Sans MT" panose="020B0502020104020203" pitchFamily="34" charset="0"/>
              </a:rPr>
              <a:t>(assuming same grade category)</a:t>
            </a:r>
          </a:p>
        </c:rich>
      </c:tx>
      <c:layout>
        <c:manualLayout>
          <c:xMode val="edge"/>
          <c:yMode val="edge"/>
          <c:x val="0.31850968040759603"/>
          <c:y val="2.84697508896797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'Design of Lumber in Tension'!$H$81</c:f>
              <c:strCache>
                <c:ptCount val="1"/>
                <c:pt idx="0">
                  <c:v>Tr</c:v>
                </c:pt>
              </c:strCache>
            </c:strRef>
          </c:tx>
          <c:spPr>
            <a:ln w="19050" cap="rnd">
              <a:solidFill>
                <a:schemeClr val="accent6">
                  <a:shade val="76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'Design of Lumber in Tension'!$C$82:$C$91</c:f>
              <c:numCache>
                <c:formatCode>General</c:formatCode>
                <c:ptCount val="10"/>
                <c:pt idx="0">
                  <c:v>89</c:v>
                </c:pt>
                <c:pt idx="1">
                  <c:v>140</c:v>
                </c:pt>
                <c:pt idx="2">
                  <c:v>184</c:v>
                </c:pt>
                <c:pt idx="3">
                  <c:v>191</c:v>
                </c:pt>
                <c:pt idx="4">
                  <c:v>235</c:v>
                </c:pt>
                <c:pt idx="5">
                  <c:v>241</c:v>
                </c:pt>
                <c:pt idx="6">
                  <c:v>286</c:v>
                </c:pt>
                <c:pt idx="7">
                  <c:v>292</c:v>
                </c:pt>
                <c:pt idx="8">
                  <c:v>343</c:v>
                </c:pt>
                <c:pt idx="9">
                  <c:v>394</c:v>
                </c:pt>
              </c:numCache>
            </c:numRef>
          </c:xVal>
          <c:yVal>
            <c:numRef>
              <c:f>'Design of Lumber in Tension'!$H$82:$H$91</c:f>
              <c:numCache>
                <c:formatCode>0.0</c:formatCode>
                <c:ptCount val="10"/>
                <c:pt idx="0">
                  <c:v>12.032913122999998</c:v>
                </c:pt>
                <c:pt idx="1">
                  <c:v>20.223271668600002</c:v>
                </c:pt>
                <c:pt idx="2">
                  <c:v>26.4679768584</c:v>
                </c:pt>
                <c:pt idx="3">
                  <c:v>27.7089402744</c:v>
                </c:pt>
                <c:pt idx="4">
                  <c:v>32.550174934200001</c:v>
                </c:pt>
                <c:pt idx="5">
                  <c:v>33.525217618200003</c:v>
                </c:pt>
                <c:pt idx="6">
                  <c:v>37.125488861999997</c:v>
                </c:pt>
                <c:pt idx="7">
                  <c:v>38.011891302000002</c:v>
                </c:pt>
                <c:pt idx="8">
                  <c:v>40.991680837800004</c:v>
                </c:pt>
                <c:pt idx="9">
                  <c:v>42.464586225600002</c:v>
                </c:pt>
              </c:numCache>
            </c:numRef>
          </c:yVal>
          <c:smooth val="0"/>
        </c:ser>
        <c:ser>
          <c:idx val="1"/>
          <c:order val="1"/>
          <c:tx>
            <c:v>Current</c:v>
          </c:tx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6">
                  <a:lumMod val="50000"/>
                </a:schemeClr>
              </a:solidFill>
              <a:ln w="12700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xVal>
            <c:numRef>
              <c:f>'Design of Lumber in Tension'!$D$19</c:f>
              <c:numCache>
                <c:formatCode>General</c:formatCode>
                <c:ptCount val="1"/>
                <c:pt idx="0">
                  <c:v>140</c:v>
                </c:pt>
              </c:numCache>
            </c:numRef>
          </c:xVal>
          <c:yVal>
            <c:numRef>
              <c:f>'Design of Lumber in Tension'!$C$37</c:f>
              <c:numCache>
                <c:formatCode>0.0</c:formatCode>
                <c:ptCount val="1"/>
                <c:pt idx="0">
                  <c:v>20.223271668600002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93522992"/>
        <c:axId val="-993516464"/>
      </c:scatterChart>
      <c:valAx>
        <c:axId val="-993522992"/>
        <c:scaling>
          <c:orientation val="minMax"/>
          <c:max val="400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r>
                  <a:rPr lang="en-CA" sz="1200">
                    <a:solidFill>
                      <a:sysClr val="windowText" lastClr="000000"/>
                    </a:solidFill>
                    <a:latin typeface="Gill Sans MT" panose="020B0502020104020203" pitchFamily="34" charset="0"/>
                  </a:rPr>
                  <a:t>Section Depth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Gill Sans MT" panose="020B0502020104020203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n-US"/>
          </a:p>
        </c:txPr>
        <c:crossAx val="-993516464"/>
        <c:crosses val="autoZero"/>
        <c:crossBetween val="midCat"/>
        <c:majorUnit val="50"/>
      </c:valAx>
      <c:valAx>
        <c:axId val="-99351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r>
                  <a:rPr lang="en-CA" sz="1200">
                    <a:solidFill>
                      <a:sysClr val="windowText" lastClr="000000"/>
                    </a:solidFill>
                    <a:latin typeface="Gill Sans MT" panose="020B0502020104020203" pitchFamily="34" charset="0"/>
                  </a:rPr>
                  <a:t>T</a:t>
                </a:r>
                <a:r>
                  <a:rPr lang="en-CA" sz="1200" baseline="-25000">
                    <a:solidFill>
                      <a:sysClr val="windowText" lastClr="000000"/>
                    </a:solidFill>
                    <a:latin typeface="Gill Sans MT" panose="020B0502020104020203" pitchFamily="34" charset="0"/>
                  </a:rPr>
                  <a:t>r</a:t>
                </a:r>
                <a:r>
                  <a:rPr lang="en-CA" sz="1200">
                    <a:solidFill>
                      <a:sysClr val="windowText" lastClr="000000"/>
                    </a:solidFill>
                    <a:latin typeface="Gill Sans MT" panose="020B0502020104020203" pitchFamily="34" charset="0"/>
                  </a:rPr>
                  <a:t>  (kN)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Gill Sans MT" panose="020B0502020104020203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n-US"/>
          </a:p>
        </c:txPr>
        <c:crossAx val="-993522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33</xdr:row>
      <xdr:rowOff>133350</xdr:rowOff>
    </xdr:from>
    <xdr:to>
      <xdr:col>8</xdr:col>
      <xdr:colOff>428625</xdr:colOff>
      <xdr:row>44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723900</xdr:colOff>
      <xdr:row>15</xdr:row>
      <xdr:rowOff>142875</xdr:rowOff>
    </xdr:from>
    <xdr:to>
      <xdr:col>9</xdr:col>
      <xdr:colOff>143762</xdr:colOff>
      <xdr:row>22</xdr:row>
      <xdr:rowOff>137792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1475" y="4076700"/>
          <a:ext cx="3096512" cy="1566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K44" sqref="K44"/>
    </sheetView>
  </sheetViews>
  <sheetFormatPr defaultRowHeight="17.25" x14ac:dyDescent="0.35"/>
  <cols>
    <col min="1" max="1" width="5.7109375" style="4" customWidth="1"/>
    <col min="2" max="2" width="14.42578125" style="4" customWidth="1"/>
    <col min="3" max="3" width="19.28515625" style="4" customWidth="1"/>
    <col min="4" max="4" width="12.42578125" style="4" customWidth="1"/>
    <col min="5" max="5" width="20.85546875" style="4" customWidth="1"/>
    <col min="6" max="6" width="10.7109375" style="4" customWidth="1"/>
    <col min="7" max="8" width="9.140625" style="4"/>
    <col min="9" max="9" width="5.28515625" style="4" customWidth="1"/>
    <col min="10" max="10" width="16.42578125" style="4" customWidth="1"/>
    <col min="11" max="11" width="18.28515625" style="4" customWidth="1"/>
    <col min="12" max="12" width="9.140625" style="4" hidden="1" customWidth="1"/>
    <col min="13" max="13" width="0" style="4" hidden="1" customWidth="1"/>
    <col min="14" max="16384" width="9.140625" style="4"/>
  </cols>
  <sheetData>
    <row r="1" spans="1:13" ht="27.75" x14ac:dyDescent="0.55000000000000004">
      <c r="A1" s="3" t="s">
        <v>151</v>
      </c>
      <c r="B1" s="3"/>
    </row>
    <row r="2" spans="1:13" ht="27.75" x14ac:dyDescent="0.55000000000000004">
      <c r="A2" s="29" t="s">
        <v>128</v>
      </c>
      <c r="B2" s="3"/>
    </row>
    <row r="3" spans="1:13" x14ac:dyDescent="0.35">
      <c r="A3" s="4" t="s">
        <v>129</v>
      </c>
    </row>
    <row r="4" spans="1:13" x14ac:dyDescent="0.35">
      <c r="A4" s="5" t="s">
        <v>0</v>
      </c>
      <c r="B4" s="5"/>
    </row>
    <row r="6" spans="1:13" ht="22.5" thickBot="1" x14ac:dyDescent="0.5">
      <c r="A6" s="20" t="s">
        <v>26</v>
      </c>
      <c r="B6" s="20"/>
      <c r="C6" s="21"/>
      <c r="D6" s="21"/>
      <c r="E6" s="21"/>
      <c r="F6" s="21"/>
      <c r="G6" s="21"/>
      <c r="H6" s="21"/>
      <c r="I6" s="21"/>
      <c r="J6" s="21"/>
    </row>
    <row r="8" spans="1:13" x14ac:dyDescent="0.35">
      <c r="B8" s="11" t="s">
        <v>94</v>
      </c>
    </row>
    <row r="9" spans="1:13" x14ac:dyDescent="0.35">
      <c r="L9" s="4" t="s">
        <v>131</v>
      </c>
      <c r="M9" s="4">
        <f>MIN(D18:D19)</f>
        <v>38</v>
      </c>
    </row>
    <row r="10" spans="1:13" x14ac:dyDescent="0.35">
      <c r="C10" s="6" t="s">
        <v>1</v>
      </c>
      <c r="D10" s="54" t="s">
        <v>114</v>
      </c>
      <c r="E10" s="55"/>
      <c r="G10" s="6" t="s">
        <v>130</v>
      </c>
      <c r="H10" s="4" t="str">
        <f>IF(AND(M12=1,OR(D11='O86-09 Lumber Tension'!A54,D11='O86-09 Lumber Tension'!A55)),'O86-09 Lumber Tension'!A34,IF(AND(M12=1,OR(D11='O86-09 Lumber Tension'!A49,D11='O86-09 Lumber Tension'!A50,D11='O86-09 Lumber Tension'!A51,D11='O86-09 Lumber Tension'!A52)),'O86-09 Lumber Tension'!A36,IF(AND(M12=2,OR(D11='O86-09 Lumber Tension'!A56,D11='O86-09 Lumber Tension'!A57)),'O86-09 Lumber Tension'!A40,IF(AND(OR(M12=3,M12=2),OR(D11='O86-09 Lumber Tension'!A49,D11='O86-09 Lumber Tension'!A50,D11='O86-09 Lumber Tension'!A51,D11='O86-09 Lumber Tension'!A52)),'O86-09 Lumber Tension'!A37,IF(AND(OR(M12=4, M12=3, M12=2,M12=1),D11='O86-09 Lumber Tension'!A53),'O86-09 Lumber Tension'!A35,IF(AND(M12=5, OR(D11='O86-09 Lumber Tension'!A49,D11='O86-09 Lumber Tension'!A50,D11='O86-09 Lumber Tension'!A51)), 'O86-09 Lumber Tension'!A38, IF(AND(M12=6, OR(D11='O86-09 Lumber Tension'!A49,D11='O86-09 Lumber Tension'!A50,D11='O86-09 Lumber Tension'!A51)),'O86-09 Lumber Tension'!A39, "N/A")))))))</f>
        <v>Structural joists and planks</v>
      </c>
      <c r="L10" s="4" t="s">
        <v>132</v>
      </c>
      <c r="M10" s="4">
        <f>MAX(D18:D19)</f>
        <v>140</v>
      </c>
    </row>
    <row r="11" spans="1:13" ht="18.75" x14ac:dyDescent="0.4">
      <c r="C11" s="6" t="s">
        <v>2</v>
      </c>
      <c r="D11" s="52" t="s">
        <v>118</v>
      </c>
      <c r="E11" s="53"/>
      <c r="G11" s="6" t="s">
        <v>143</v>
      </c>
      <c r="H11" s="7">
        <f>IF(M13="A",HLOOKUP(D10,'O86-09 Lumber Tension'!B4:E13,M14),IF(M13="B",HLOOKUP(D10,'O86-09 Lumber Tension'!F4:I13,M14),IF(M13="C",HLOOKUP(D10,'O86-09 Lumber Tension'!J4:M13,M14),IF(M13="D",HLOOKUP(D10,'O86-09 Lumber Tension'!N4:Q13,M14),"NONE"))))</f>
        <v>5.5</v>
      </c>
      <c r="I11" s="4" t="s">
        <v>6</v>
      </c>
      <c r="J11" s="4" t="s">
        <v>155</v>
      </c>
      <c r="L11" s="4" t="s">
        <v>134</v>
      </c>
      <c r="M11" s="4">
        <f>M10-M9</f>
        <v>102</v>
      </c>
    </row>
    <row r="12" spans="1:13" ht="18.75" x14ac:dyDescent="0.4">
      <c r="C12" s="6" t="s">
        <v>19</v>
      </c>
      <c r="D12" s="52" t="s">
        <v>140</v>
      </c>
      <c r="E12" s="53"/>
      <c r="G12" s="6" t="s">
        <v>24</v>
      </c>
      <c r="H12" s="25">
        <f>IF(D12=Lists!A9,1,IF(D12=Lists!A10,1.1,"N/A"))</f>
        <v>1.1000000000000001</v>
      </c>
      <c r="J12" s="4" t="s">
        <v>156</v>
      </c>
      <c r="L12" s="4" t="s">
        <v>133</v>
      </c>
      <c r="M12" s="4">
        <f>IF(AND(M9&gt;=38,M9&lt;=89,M10&gt;=38,M10&lt;=89),1,IF(AND(M9&gt;=38,M9&lt;=89,M10&gt;=140),2,IF(AND(M9&gt;=38,M9&lt;=89,M10&gt;=114),3,IF(AND(M9&gt;=38,M9&lt;=89,M10&gt;=38),4,IF(AND(M9&gt;=114,M11&gt;51),5,IF(AND(M9&gt;=114,M11&lt;=51),6,"N/A"))))))</f>
        <v>2</v>
      </c>
    </row>
    <row r="13" spans="1:13" ht="18.75" x14ac:dyDescent="0.4">
      <c r="C13" s="6" t="s">
        <v>7</v>
      </c>
      <c r="D13" s="52" t="s">
        <v>12</v>
      </c>
      <c r="E13" s="53"/>
      <c r="G13" s="6" t="s">
        <v>23</v>
      </c>
      <c r="H13" s="25">
        <f>IF(D13=Lists!A6,IF(M9&lt;=89,0.84,1),IF(D13=Lists!A5,1,"N/A"))</f>
        <v>0.84</v>
      </c>
      <c r="J13" s="4" t="s">
        <v>157</v>
      </c>
      <c r="L13" s="4" t="s">
        <v>135</v>
      </c>
      <c r="M13" s="6" t="str">
        <f>IF(AND(M12=1,OR(D11='O86-09 Lumber Tension'!A54,D11='O86-09 Lumber Tension'!A55)),"B",IF(OR(M12=1,M12=2,M12=3,M12=4),"A",IF(M12=5,"C",IF(M12=6,"D","N/A"))))</f>
        <v>A</v>
      </c>
    </row>
    <row r="14" spans="1:13" ht="18.75" x14ac:dyDescent="0.4">
      <c r="C14" s="6" t="s">
        <v>20</v>
      </c>
      <c r="D14" s="50" t="s">
        <v>141</v>
      </c>
      <c r="E14" s="51"/>
      <c r="G14" s="6" t="s">
        <v>25</v>
      </c>
      <c r="H14" s="25">
        <f>IF(D14=Lists!A16,"Need Test Results!",IF(D14=Lists!A15,IF(M9&lt;=89,IF(D13=Lists!A5,0.75,0.85),1),1))</f>
        <v>0.85</v>
      </c>
      <c r="J14" s="4" t="s">
        <v>158</v>
      </c>
      <c r="L14" s="4" t="s">
        <v>138</v>
      </c>
      <c r="M14" s="4">
        <f>VLOOKUP(D11,'O86-09 Lumber Tension'!A49:B57,2,FALSE)</f>
        <v>4</v>
      </c>
    </row>
    <row r="15" spans="1:13" x14ac:dyDescent="0.35">
      <c r="C15" s="6"/>
      <c r="D15" s="6"/>
      <c r="E15" s="6"/>
      <c r="G15" s="6"/>
      <c r="H15" s="7"/>
    </row>
    <row r="16" spans="1:13" x14ac:dyDescent="0.35">
      <c r="B16" s="16" t="s">
        <v>100</v>
      </c>
      <c r="C16" s="11"/>
      <c r="D16" s="6"/>
      <c r="E16" s="6"/>
      <c r="G16" s="6"/>
      <c r="H16" s="7"/>
    </row>
    <row r="17" spans="2:10" x14ac:dyDescent="0.35">
      <c r="C17" s="6"/>
      <c r="D17" s="6"/>
      <c r="E17" s="6"/>
      <c r="G17" s="6"/>
      <c r="H17" s="7"/>
    </row>
    <row r="18" spans="2:10" x14ac:dyDescent="0.35">
      <c r="C18" s="6" t="s">
        <v>21</v>
      </c>
      <c r="D18" s="22">
        <v>38</v>
      </c>
      <c r="E18" s="4" t="s">
        <v>5</v>
      </c>
    </row>
    <row r="19" spans="2:10" x14ac:dyDescent="0.35">
      <c r="C19" s="6" t="s">
        <v>22</v>
      </c>
      <c r="D19" s="23">
        <v>140</v>
      </c>
      <c r="E19" s="4" t="s">
        <v>5</v>
      </c>
    </row>
    <row r="20" spans="2:10" x14ac:dyDescent="0.35">
      <c r="C20" s="6" t="s">
        <v>136</v>
      </c>
      <c r="D20" s="23">
        <v>1</v>
      </c>
    </row>
    <row r="21" spans="2:10" ht="18.75" x14ac:dyDescent="0.4">
      <c r="C21" s="6" t="s">
        <v>82</v>
      </c>
      <c r="D21" s="23">
        <v>12.7</v>
      </c>
      <c r="E21" s="4" t="s">
        <v>5</v>
      </c>
    </row>
    <row r="22" spans="2:10" ht="18.75" x14ac:dyDescent="0.4">
      <c r="C22" s="6" t="s">
        <v>137</v>
      </c>
      <c r="D22" s="24">
        <v>20</v>
      </c>
      <c r="E22" s="4" t="s">
        <v>5</v>
      </c>
    </row>
    <row r="24" spans="2:10" ht="19.5" x14ac:dyDescent="0.4">
      <c r="B24" s="11" t="s">
        <v>97</v>
      </c>
      <c r="C24" s="11"/>
      <c r="G24" s="6" t="s">
        <v>83</v>
      </c>
      <c r="H24" s="4">
        <f>D18*D19</f>
        <v>5320</v>
      </c>
      <c r="I24" s="4" t="s">
        <v>84</v>
      </c>
    </row>
    <row r="25" spans="2:10" x14ac:dyDescent="0.35">
      <c r="G25" s="6" t="s">
        <v>85</v>
      </c>
      <c r="H25" s="4">
        <f>D21+2</f>
        <v>14.7</v>
      </c>
      <c r="I25" s="4" t="s">
        <v>5</v>
      </c>
    </row>
    <row r="26" spans="2:10" ht="19.5" x14ac:dyDescent="0.4">
      <c r="C26" s="6" t="s">
        <v>39</v>
      </c>
      <c r="D26" s="22">
        <v>10</v>
      </c>
      <c r="E26" s="4" t="s">
        <v>27</v>
      </c>
      <c r="G26" s="6" t="s">
        <v>86</v>
      </c>
      <c r="H26" s="4">
        <f>H24-(D20*H25+D22)*D18</f>
        <v>4001.3999999999996</v>
      </c>
      <c r="I26" s="4" t="s">
        <v>84</v>
      </c>
      <c r="J26" s="4" t="s">
        <v>159</v>
      </c>
    </row>
    <row r="27" spans="2:10" x14ac:dyDescent="0.35">
      <c r="C27" s="6" t="s">
        <v>40</v>
      </c>
      <c r="D27" s="23">
        <v>10</v>
      </c>
      <c r="E27" s="4" t="s">
        <v>27</v>
      </c>
    </row>
    <row r="28" spans="2:10" ht="18.75" x14ac:dyDescent="0.4">
      <c r="C28" s="6" t="s">
        <v>41</v>
      </c>
      <c r="D28" s="23">
        <v>30</v>
      </c>
      <c r="E28" s="4" t="s">
        <v>27</v>
      </c>
      <c r="G28" s="6" t="s">
        <v>139</v>
      </c>
      <c r="H28" s="30">
        <f>H26/H24</f>
        <v>0.75214285714285711</v>
      </c>
      <c r="J28" s="4" t="s">
        <v>160</v>
      </c>
    </row>
    <row r="29" spans="2:10" x14ac:dyDescent="0.35">
      <c r="C29" s="6" t="s">
        <v>42</v>
      </c>
      <c r="D29" s="23">
        <v>0</v>
      </c>
      <c r="E29" s="4" t="s">
        <v>27</v>
      </c>
      <c r="H29" s="6" t="str">
        <f>IF(H28&lt;0.75,"A_n Must be &gt; 75% A_g !", "OK")</f>
        <v>OK</v>
      </c>
    </row>
    <row r="30" spans="2:10" x14ac:dyDescent="0.35">
      <c r="C30" s="6" t="s">
        <v>43</v>
      </c>
      <c r="D30" s="24">
        <v>50</v>
      </c>
      <c r="E30" s="4" t="s">
        <v>27</v>
      </c>
    </row>
    <row r="31" spans="2:10" x14ac:dyDescent="0.35">
      <c r="C31" s="6"/>
      <c r="D31" s="19"/>
    </row>
    <row r="32" spans="2:10" x14ac:dyDescent="0.35">
      <c r="C32" s="6"/>
    </row>
    <row r="33" spans="1:10" ht="22.5" thickBot="1" x14ac:dyDescent="0.5">
      <c r="A33" s="20" t="s">
        <v>99</v>
      </c>
      <c r="B33" s="20"/>
      <c r="C33" s="21"/>
      <c r="D33" s="21"/>
      <c r="E33" s="21"/>
      <c r="F33" s="21"/>
      <c r="G33" s="21"/>
      <c r="H33" s="21"/>
      <c r="I33" s="21"/>
      <c r="J33" s="21"/>
    </row>
    <row r="34" spans="1:10" x14ac:dyDescent="0.35">
      <c r="C34" s="6"/>
    </row>
    <row r="35" spans="1:10" x14ac:dyDescent="0.35">
      <c r="C35" s="6"/>
    </row>
    <row r="36" spans="1:10" ht="27.75" x14ac:dyDescent="0.55000000000000004">
      <c r="B36" s="17" t="s">
        <v>95</v>
      </c>
      <c r="C36" s="18">
        <f>F70</f>
        <v>62.5</v>
      </c>
      <c r="D36" s="3" t="s">
        <v>27</v>
      </c>
    </row>
    <row r="37" spans="1:10" ht="27.75" x14ac:dyDescent="0.55000000000000004">
      <c r="B37" s="17" t="s">
        <v>96</v>
      </c>
      <c r="C37" s="18">
        <f>C77</f>
        <v>20.223271668600002</v>
      </c>
      <c r="D37" s="3" t="s">
        <v>27</v>
      </c>
    </row>
    <row r="38" spans="1:10" x14ac:dyDescent="0.35">
      <c r="C38" s="6" t="s">
        <v>162</v>
      </c>
    </row>
    <row r="39" spans="1:10" x14ac:dyDescent="0.35">
      <c r="C39" s="6"/>
    </row>
    <row r="40" spans="1:10" ht="27.75" x14ac:dyDescent="0.55000000000000004">
      <c r="B40" s="17" t="s">
        <v>98</v>
      </c>
      <c r="C40" s="18">
        <f>C37/C36</f>
        <v>0.32357234669760004</v>
      </c>
    </row>
    <row r="41" spans="1:10" x14ac:dyDescent="0.35">
      <c r="C41" s="6"/>
    </row>
    <row r="42" spans="1:10" x14ac:dyDescent="0.35">
      <c r="C42" s="6"/>
    </row>
    <row r="43" spans="1:10" x14ac:dyDescent="0.35">
      <c r="C43" s="6"/>
    </row>
    <row r="44" spans="1:10" x14ac:dyDescent="0.35">
      <c r="C44" s="6"/>
    </row>
    <row r="45" spans="1:10" ht="22.5" thickBot="1" x14ac:dyDescent="0.5">
      <c r="A45" s="20" t="s">
        <v>161</v>
      </c>
      <c r="B45" s="20"/>
      <c r="C45" s="21"/>
      <c r="D45" s="21"/>
      <c r="E45" s="21"/>
      <c r="F45" s="21"/>
      <c r="G45" s="21"/>
      <c r="H45" s="21"/>
      <c r="I45" s="21"/>
      <c r="J45" s="21"/>
    </row>
    <row r="47" spans="1:10" ht="36" x14ac:dyDescent="0.4">
      <c r="B47" s="11"/>
      <c r="C47" s="16" t="s">
        <v>93</v>
      </c>
      <c r="D47" s="15" t="s">
        <v>76</v>
      </c>
      <c r="E47" s="13" t="s">
        <v>77</v>
      </c>
      <c r="F47" s="12" t="s">
        <v>78</v>
      </c>
    </row>
    <row r="48" spans="1:10" x14ac:dyDescent="0.35">
      <c r="B48" s="9">
        <v>1</v>
      </c>
      <c r="C48" s="8" t="s">
        <v>32</v>
      </c>
      <c r="D48" s="10">
        <f>1.4*$D$26</f>
        <v>14</v>
      </c>
      <c r="E48" s="9">
        <v>0.65</v>
      </c>
      <c r="F48" s="10">
        <f>D48/E48</f>
        <v>21.538461538461537</v>
      </c>
    </row>
    <row r="49" spans="2:6" x14ac:dyDescent="0.35">
      <c r="B49" s="9" t="s">
        <v>28</v>
      </c>
      <c r="C49" s="8" t="s">
        <v>33</v>
      </c>
      <c r="D49" s="10">
        <f>1.25*$D$26+1.5*$D$27</f>
        <v>27.5</v>
      </c>
      <c r="E49" s="9">
        <v>1</v>
      </c>
      <c r="F49" s="10">
        <f t="shared" ref="F49:F69" si="0">D49/E49</f>
        <v>27.5</v>
      </c>
    </row>
    <row r="50" spans="2:6" x14ac:dyDescent="0.35">
      <c r="B50" s="9" t="s">
        <v>29</v>
      </c>
      <c r="C50" s="8" t="s">
        <v>34</v>
      </c>
      <c r="D50" s="10">
        <f>1.25*$D$26+1.5*$D$27+0.5*$D$28</f>
        <v>42.5</v>
      </c>
      <c r="E50" s="9">
        <v>1</v>
      </c>
      <c r="F50" s="10">
        <f t="shared" si="0"/>
        <v>42.5</v>
      </c>
    </row>
    <row r="51" spans="2:6" x14ac:dyDescent="0.35">
      <c r="B51" s="9" t="s">
        <v>30</v>
      </c>
      <c r="C51" s="8" t="s">
        <v>61</v>
      </c>
      <c r="D51" s="10">
        <f>1.25*$D$26+1.5*$D$27+0.4*$D$29</f>
        <v>27.5</v>
      </c>
      <c r="E51" s="9">
        <v>1.1499999999999999</v>
      </c>
      <c r="F51" s="10">
        <f t="shared" si="0"/>
        <v>23.913043478260871</v>
      </c>
    </row>
    <row r="52" spans="2:6" x14ac:dyDescent="0.35">
      <c r="B52" s="9" t="s">
        <v>31</v>
      </c>
      <c r="C52" s="8" t="s">
        <v>37</v>
      </c>
      <c r="D52" s="10">
        <f>0.9*$D$26+1.5*$D$27</f>
        <v>24</v>
      </c>
      <c r="E52" s="9">
        <v>1</v>
      </c>
      <c r="F52" s="10">
        <f t="shared" si="0"/>
        <v>24</v>
      </c>
    </row>
    <row r="53" spans="2:6" x14ac:dyDescent="0.35">
      <c r="B53" s="9" t="s">
        <v>35</v>
      </c>
      <c r="C53" s="8" t="s">
        <v>38</v>
      </c>
      <c r="D53" s="10">
        <f>0.9*$D$26+1.5*$D$27+0.5*$D$28</f>
        <v>39</v>
      </c>
      <c r="E53" s="9">
        <v>1</v>
      </c>
      <c r="F53" s="10">
        <f t="shared" si="0"/>
        <v>39</v>
      </c>
    </row>
    <row r="54" spans="2:6" x14ac:dyDescent="0.35">
      <c r="B54" s="9" t="s">
        <v>36</v>
      </c>
      <c r="C54" s="8" t="s">
        <v>62</v>
      </c>
      <c r="D54" s="10">
        <f>0.9*$D$26+1.5*$D$27+0.4*$D$29</f>
        <v>24</v>
      </c>
      <c r="E54" s="9">
        <v>1.1499999999999999</v>
      </c>
      <c r="F54" s="10">
        <f t="shared" si="0"/>
        <v>20.869565217391305</v>
      </c>
    </row>
    <row r="55" spans="2:6" x14ac:dyDescent="0.35">
      <c r="B55" s="9" t="s">
        <v>47</v>
      </c>
      <c r="C55" s="8" t="s">
        <v>59</v>
      </c>
      <c r="D55" s="10">
        <f>1.25*$D$26+1.5*$D$28</f>
        <v>57.5</v>
      </c>
      <c r="E55" s="9">
        <v>1</v>
      </c>
      <c r="F55" s="10">
        <f t="shared" si="0"/>
        <v>57.5</v>
      </c>
    </row>
    <row r="56" spans="2:6" x14ac:dyDescent="0.35">
      <c r="B56" s="9" t="s">
        <v>48</v>
      </c>
      <c r="C56" s="8" t="s">
        <v>60</v>
      </c>
      <c r="D56" s="10">
        <f>1.25*$D$26+1.5*$D$28+0.5*$D$27</f>
        <v>62.5</v>
      </c>
      <c r="E56" s="9">
        <v>1</v>
      </c>
      <c r="F56" s="10">
        <f t="shared" si="0"/>
        <v>62.5</v>
      </c>
    </row>
    <row r="57" spans="2:6" x14ac:dyDescent="0.35">
      <c r="B57" s="9" t="s">
        <v>49</v>
      </c>
      <c r="C57" s="8" t="s">
        <v>63</v>
      </c>
      <c r="D57" s="10">
        <f>1.25*$D$26+1.5*$D$28+0.4*$D$29</f>
        <v>57.5</v>
      </c>
      <c r="E57" s="9">
        <v>1.1499999999999999</v>
      </c>
      <c r="F57" s="10">
        <f t="shared" si="0"/>
        <v>50.000000000000007</v>
      </c>
    </row>
    <row r="58" spans="2:6" x14ac:dyDescent="0.35">
      <c r="B58" s="9" t="s">
        <v>50</v>
      </c>
      <c r="C58" s="8" t="s">
        <v>64</v>
      </c>
      <c r="D58" s="10">
        <f>0.9*$D$26+1.5*$D$28</f>
        <v>54</v>
      </c>
      <c r="E58" s="9">
        <v>1</v>
      </c>
      <c r="F58" s="10">
        <f t="shared" si="0"/>
        <v>54</v>
      </c>
    </row>
    <row r="59" spans="2:6" x14ac:dyDescent="0.35">
      <c r="B59" s="9" t="s">
        <v>51</v>
      </c>
      <c r="C59" s="8" t="s">
        <v>65</v>
      </c>
      <c r="D59" s="10">
        <f>0.9*$D$26+1.5*$D$28+0.5*$D$27</f>
        <v>59</v>
      </c>
      <c r="E59" s="9">
        <v>1</v>
      </c>
      <c r="F59" s="10">
        <f t="shared" si="0"/>
        <v>59</v>
      </c>
    </row>
    <row r="60" spans="2:6" x14ac:dyDescent="0.35">
      <c r="B60" s="9" t="s">
        <v>52</v>
      </c>
      <c r="C60" s="8" t="s">
        <v>66</v>
      </c>
      <c r="D60" s="10">
        <f>0.9*$D$26+1.5*$D$28+0.4*$D$29</f>
        <v>54</v>
      </c>
      <c r="E60" s="9">
        <v>1.1499999999999999</v>
      </c>
      <c r="F60" s="10">
        <f t="shared" si="0"/>
        <v>46.956521739130437</v>
      </c>
    </row>
    <row r="61" spans="2:6" x14ac:dyDescent="0.35">
      <c r="B61" s="9" t="s">
        <v>53</v>
      </c>
      <c r="C61" s="8" t="s">
        <v>67</v>
      </c>
      <c r="D61" s="10">
        <f>1.25*$D$26+1.4*$D$29</f>
        <v>12.5</v>
      </c>
      <c r="E61" s="9">
        <v>1.1499999999999999</v>
      </c>
      <c r="F61" s="10">
        <f t="shared" si="0"/>
        <v>10.869565217391305</v>
      </c>
    </row>
    <row r="62" spans="2:6" x14ac:dyDescent="0.35">
      <c r="B62" s="9" t="s">
        <v>54</v>
      </c>
      <c r="C62" s="8" t="s">
        <v>68</v>
      </c>
      <c r="D62" s="10">
        <f>1.25*$D$26+1.4*$D$29+0.5*$D$27</f>
        <v>17.5</v>
      </c>
      <c r="E62" s="9">
        <v>1.1499999999999999</v>
      </c>
      <c r="F62" s="10">
        <f t="shared" si="0"/>
        <v>15.217391304347828</v>
      </c>
    </row>
    <row r="63" spans="2:6" x14ac:dyDescent="0.35">
      <c r="B63" s="9" t="s">
        <v>55</v>
      </c>
      <c r="C63" s="8" t="s">
        <v>69</v>
      </c>
      <c r="D63" s="10">
        <f>1.25*$D$26+1.4*$D$29+0.5*$D$28</f>
        <v>27.5</v>
      </c>
      <c r="E63" s="9">
        <v>1.1499999999999999</v>
      </c>
      <c r="F63" s="10">
        <f t="shared" si="0"/>
        <v>23.913043478260871</v>
      </c>
    </row>
    <row r="64" spans="2:6" x14ac:dyDescent="0.35">
      <c r="B64" s="9" t="s">
        <v>56</v>
      </c>
      <c r="C64" s="8" t="s">
        <v>70</v>
      </c>
      <c r="D64" s="10">
        <f>0.9*$D$26+1.4*$D$29</f>
        <v>9</v>
      </c>
      <c r="E64" s="9">
        <v>1.1499999999999999</v>
      </c>
      <c r="F64" s="10">
        <f t="shared" si="0"/>
        <v>7.8260869565217401</v>
      </c>
    </row>
    <row r="65" spans="1:10" x14ac:dyDescent="0.35">
      <c r="B65" s="9" t="s">
        <v>57</v>
      </c>
      <c r="C65" s="8" t="s">
        <v>71</v>
      </c>
      <c r="D65" s="10">
        <f>0.9*$D$26+1.4*$D$29+0.5*$D$27</f>
        <v>14</v>
      </c>
      <c r="E65" s="9">
        <v>1.1499999999999999</v>
      </c>
      <c r="F65" s="10">
        <f t="shared" si="0"/>
        <v>12.173913043478262</v>
      </c>
    </row>
    <row r="66" spans="1:10" x14ac:dyDescent="0.35">
      <c r="B66" s="9" t="s">
        <v>58</v>
      </c>
      <c r="C66" s="8" t="s">
        <v>72</v>
      </c>
      <c r="D66" s="10">
        <f>0.9*$D$26+1.4*$D$29+0.5*$D$28</f>
        <v>24</v>
      </c>
      <c r="E66" s="9">
        <v>1.1499999999999999</v>
      </c>
      <c r="F66" s="10">
        <f t="shared" si="0"/>
        <v>20.869565217391305</v>
      </c>
    </row>
    <row r="67" spans="1:10" x14ac:dyDescent="0.35">
      <c r="B67" s="9" t="s">
        <v>44</v>
      </c>
      <c r="C67" s="8" t="s">
        <v>73</v>
      </c>
      <c r="D67" s="10">
        <f>1*$D$26+1*$D$30</f>
        <v>60</v>
      </c>
      <c r="E67" s="9">
        <v>1.1499999999999999</v>
      </c>
      <c r="F67" s="10">
        <f t="shared" si="0"/>
        <v>52.173913043478265</v>
      </c>
    </row>
    <row r="68" spans="1:10" x14ac:dyDescent="0.35">
      <c r="B68" s="9" t="s">
        <v>45</v>
      </c>
      <c r="C68" s="8" t="s">
        <v>74</v>
      </c>
      <c r="D68" s="10">
        <f>1*$D$26+1*$D$30+0.5*$D$27</f>
        <v>65</v>
      </c>
      <c r="E68" s="9">
        <v>1.1499999999999999</v>
      </c>
      <c r="F68" s="10">
        <f t="shared" si="0"/>
        <v>56.521739130434788</v>
      </c>
    </row>
    <row r="69" spans="1:10" x14ac:dyDescent="0.35">
      <c r="B69" s="12" t="s">
        <v>46</v>
      </c>
      <c r="C69" s="16" t="s">
        <v>75</v>
      </c>
      <c r="D69" s="14">
        <f>1*$D$26+1*$D$30+0.25*$D$28</f>
        <v>67.5</v>
      </c>
      <c r="E69" s="12">
        <v>1.1499999999999999</v>
      </c>
      <c r="F69" s="14">
        <f t="shared" si="0"/>
        <v>58.695652173913047</v>
      </c>
    </row>
    <row r="70" spans="1:10" x14ac:dyDescent="0.35">
      <c r="E70" s="6" t="s">
        <v>79</v>
      </c>
      <c r="F70" s="10">
        <f>MAX(F48:F69)</f>
        <v>62.5</v>
      </c>
    </row>
    <row r="72" spans="1:10" ht="22.5" thickBot="1" x14ac:dyDescent="0.5">
      <c r="A72" s="20" t="s">
        <v>80</v>
      </c>
      <c r="B72" s="20"/>
      <c r="C72" s="21"/>
      <c r="D72" s="21"/>
      <c r="E72" s="21"/>
      <c r="F72" s="21"/>
      <c r="G72" s="21"/>
      <c r="H72" s="21"/>
      <c r="I72" s="21"/>
      <c r="J72" s="21"/>
    </row>
    <row r="74" spans="1:10" x14ac:dyDescent="0.35">
      <c r="B74" s="6" t="s">
        <v>81</v>
      </c>
      <c r="C74" s="4">
        <v>0.9</v>
      </c>
      <c r="E74" s="4" t="s">
        <v>162</v>
      </c>
    </row>
    <row r="75" spans="1:10" ht="18.75" x14ac:dyDescent="0.4">
      <c r="B75" s="6" t="s">
        <v>142</v>
      </c>
      <c r="C75" s="25">
        <f>$H$11*$H$12*$H$13*$H$14</f>
        <v>4.3197000000000001</v>
      </c>
      <c r="D75" s="4" t="s">
        <v>6</v>
      </c>
      <c r="E75" s="4" t="s">
        <v>162</v>
      </c>
    </row>
    <row r="76" spans="1:10" ht="18.75" x14ac:dyDescent="0.4">
      <c r="B76" s="6" t="s">
        <v>148</v>
      </c>
      <c r="C76" s="4">
        <f>IF(H10='O86-09 Lumber Tension'!A34,1,VLOOKUP(M10,'O86-09 Lumber Tension'!A19:B28,2))</f>
        <v>1.3</v>
      </c>
      <c r="E76" s="4" t="s">
        <v>163</v>
      </c>
    </row>
    <row r="77" spans="1:10" ht="18.75" x14ac:dyDescent="0.4">
      <c r="B77" s="6" t="s">
        <v>87</v>
      </c>
      <c r="C77" s="7">
        <f>$C$74*$C$75*$C$76*$H$26/1000</f>
        <v>20.223271668600002</v>
      </c>
      <c r="D77" s="4" t="s">
        <v>27</v>
      </c>
      <c r="E77" s="4" t="s">
        <v>162</v>
      </c>
    </row>
    <row r="79" spans="1:10" ht="22.5" thickBot="1" x14ac:dyDescent="0.5">
      <c r="A79" s="20" t="s">
        <v>88</v>
      </c>
      <c r="B79" s="20"/>
      <c r="C79" s="21"/>
      <c r="D79" s="21"/>
      <c r="E79" s="21"/>
      <c r="F79" s="21"/>
      <c r="G79" s="21"/>
      <c r="H79" s="21"/>
      <c r="I79" s="21"/>
      <c r="J79" s="21"/>
    </row>
    <row r="81" spans="1:10" ht="18.75" x14ac:dyDescent="0.4">
      <c r="B81" s="12" t="s">
        <v>3</v>
      </c>
      <c r="C81" s="12" t="s">
        <v>89</v>
      </c>
      <c r="D81" s="13" t="s">
        <v>90</v>
      </c>
      <c r="E81" s="13" t="s">
        <v>91</v>
      </c>
      <c r="F81" s="13" t="s">
        <v>149</v>
      </c>
      <c r="G81" s="13" t="s">
        <v>150</v>
      </c>
      <c r="H81" s="13" t="s">
        <v>92</v>
      </c>
    </row>
    <row r="82" spans="1:10" x14ac:dyDescent="0.35">
      <c r="B82" s="9">
        <f>$D$18</f>
        <v>38</v>
      </c>
      <c r="C82" s="9">
        <v>89</v>
      </c>
      <c r="D82" s="9">
        <f>B82*C82</f>
        <v>3382</v>
      </c>
      <c r="E82" s="9">
        <f t="shared" ref="E82:E91" si="1">D82-($D$20*$H$25+$D$22)*B82</f>
        <v>2063.3999999999996</v>
      </c>
      <c r="F82" s="48">
        <f>E82/D82</f>
        <v>0.61011235955056164</v>
      </c>
      <c r="G82" s="10">
        <f>IF(H10='O86-09 Lumber Tension'!$A$34,1,VLOOKUP(MAX(B82:C82),'O86-09 Lumber Tension'!$A$19:$B$28,2))</f>
        <v>1.5</v>
      </c>
      <c r="H82" s="10">
        <f>$C$74*$C$75*G82*E82/1000</f>
        <v>12.032913122999998</v>
      </c>
    </row>
    <row r="83" spans="1:10" x14ac:dyDescent="0.35">
      <c r="B83" s="9">
        <f t="shared" ref="B83:B91" si="2">$D$18</f>
        <v>38</v>
      </c>
      <c r="C83" s="9">
        <v>140</v>
      </c>
      <c r="D83" s="9">
        <f t="shared" ref="D83:D91" si="3">B83*C83</f>
        <v>5320</v>
      </c>
      <c r="E83" s="9">
        <f t="shared" si="1"/>
        <v>4001.3999999999996</v>
      </c>
      <c r="F83" s="48">
        <f t="shared" ref="F83:F91" si="4">E83/D83</f>
        <v>0.75214285714285711</v>
      </c>
      <c r="G83" s="10">
        <f>IF(H11='O86-09 Lumber Tension'!$A$34,1,VLOOKUP(MAX(B83:C83),'O86-09 Lumber Tension'!$A$19:$B$28,2))</f>
        <v>1.3</v>
      </c>
      <c r="H83" s="10">
        <f t="shared" ref="H83:H91" si="5">$C$74*$C$75*G83*E83/1000</f>
        <v>20.223271668600002</v>
      </c>
    </row>
    <row r="84" spans="1:10" x14ac:dyDescent="0.35">
      <c r="B84" s="9">
        <f t="shared" si="2"/>
        <v>38</v>
      </c>
      <c r="C84" s="9">
        <v>184</v>
      </c>
      <c r="D84" s="9">
        <f t="shared" si="3"/>
        <v>6992</v>
      </c>
      <c r="E84" s="9">
        <f t="shared" si="1"/>
        <v>5673.4</v>
      </c>
      <c r="F84" s="48">
        <f t="shared" si="4"/>
        <v>0.81141304347826082</v>
      </c>
      <c r="G84" s="10">
        <f>IF(H12='O86-09 Lumber Tension'!$A$34,1,VLOOKUP(MAX(B84:C84),'O86-09 Lumber Tension'!$A$19:$B$28,2))</f>
        <v>1.2</v>
      </c>
      <c r="H84" s="10">
        <f t="shared" si="5"/>
        <v>26.4679768584</v>
      </c>
    </row>
    <row r="85" spans="1:10" x14ac:dyDescent="0.35">
      <c r="B85" s="9">
        <f t="shared" si="2"/>
        <v>38</v>
      </c>
      <c r="C85" s="9">
        <v>191</v>
      </c>
      <c r="D85" s="9">
        <f t="shared" si="3"/>
        <v>7258</v>
      </c>
      <c r="E85" s="9">
        <f t="shared" si="1"/>
        <v>5939.4</v>
      </c>
      <c r="F85" s="48">
        <f t="shared" si="4"/>
        <v>0.81832460732984291</v>
      </c>
      <c r="G85" s="10">
        <f>IF(H13='O86-09 Lumber Tension'!$A$34,1,VLOOKUP(MAX(B85:C85),'O86-09 Lumber Tension'!$A$19:$B$28,2))</f>
        <v>1.2</v>
      </c>
      <c r="H85" s="10">
        <f t="shared" si="5"/>
        <v>27.7089402744</v>
      </c>
    </row>
    <row r="86" spans="1:10" x14ac:dyDescent="0.35">
      <c r="B86" s="9">
        <f t="shared" si="2"/>
        <v>38</v>
      </c>
      <c r="C86" s="9">
        <v>235</v>
      </c>
      <c r="D86" s="9">
        <f t="shared" si="3"/>
        <v>8930</v>
      </c>
      <c r="E86" s="9">
        <f t="shared" si="1"/>
        <v>7611.4</v>
      </c>
      <c r="F86" s="48">
        <f t="shared" si="4"/>
        <v>0.8523404255319148</v>
      </c>
      <c r="G86" s="10">
        <f>IF(H14='O86-09 Lumber Tension'!$A$34,1,VLOOKUP(MAX(B86:C86),'O86-09 Lumber Tension'!$A$19:$B$28,2))</f>
        <v>1.1000000000000001</v>
      </c>
      <c r="H86" s="10">
        <f t="shared" si="5"/>
        <v>32.550174934200001</v>
      </c>
    </row>
    <row r="87" spans="1:10" x14ac:dyDescent="0.35">
      <c r="B87" s="9">
        <f t="shared" si="2"/>
        <v>38</v>
      </c>
      <c r="C87" s="9">
        <v>241</v>
      </c>
      <c r="D87" s="9">
        <f t="shared" si="3"/>
        <v>9158</v>
      </c>
      <c r="E87" s="9">
        <f t="shared" si="1"/>
        <v>7839.4</v>
      </c>
      <c r="F87" s="48">
        <f t="shared" si="4"/>
        <v>0.8560165975103734</v>
      </c>
      <c r="G87" s="10">
        <f>IF(H15='O86-09 Lumber Tension'!$A$34,1,VLOOKUP(MAX(B87:C87),'O86-09 Lumber Tension'!$A$19:$B$28,2))</f>
        <v>1.1000000000000001</v>
      </c>
      <c r="H87" s="10">
        <f t="shared" si="5"/>
        <v>33.525217618200003</v>
      </c>
    </row>
    <row r="88" spans="1:10" x14ac:dyDescent="0.35">
      <c r="B88" s="9">
        <f t="shared" si="2"/>
        <v>38</v>
      </c>
      <c r="C88" s="9">
        <v>286</v>
      </c>
      <c r="D88" s="9">
        <f t="shared" si="3"/>
        <v>10868</v>
      </c>
      <c r="E88" s="9">
        <f t="shared" si="1"/>
        <v>9549.4</v>
      </c>
      <c r="F88" s="48">
        <f t="shared" si="4"/>
        <v>0.87867132867132869</v>
      </c>
      <c r="G88" s="10">
        <f>IF(H16='O86-09 Lumber Tension'!$A$34,1,VLOOKUP(MAX(B88:C88),'O86-09 Lumber Tension'!$A$19:$B$28,2))</f>
        <v>1</v>
      </c>
      <c r="H88" s="10">
        <f t="shared" si="5"/>
        <v>37.125488861999997</v>
      </c>
    </row>
    <row r="89" spans="1:10" x14ac:dyDescent="0.35">
      <c r="B89" s="9">
        <f t="shared" si="2"/>
        <v>38</v>
      </c>
      <c r="C89" s="9">
        <v>292</v>
      </c>
      <c r="D89" s="9">
        <f t="shared" si="3"/>
        <v>11096</v>
      </c>
      <c r="E89" s="9">
        <f t="shared" si="1"/>
        <v>9777.4</v>
      </c>
      <c r="F89" s="48">
        <f t="shared" si="4"/>
        <v>0.88116438356164384</v>
      </c>
      <c r="G89" s="10">
        <f>IF(H17='O86-09 Lumber Tension'!$A$34,1,VLOOKUP(MAX(B89:C89),'O86-09 Lumber Tension'!$A$19:$B$28,2))</f>
        <v>1</v>
      </c>
      <c r="H89" s="10">
        <f t="shared" si="5"/>
        <v>38.011891302000002</v>
      </c>
    </row>
    <row r="90" spans="1:10" x14ac:dyDescent="0.35">
      <c r="B90" s="9">
        <f t="shared" si="2"/>
        <v>38</v>
      </c>
      <c r="C90" s="9">
        <v>343</v>
      </c>
      <c r="D90" s="9">
        <f t="shared" si="3"/>
        <v>13034</v>
      </c>
      <c r="E90" s="9">
        <f t="shared" si="1"/>
        <v>11715.4</v>
      </c>
      <c r="F90" s="48">
        <f t="shared" si="4"/>
        <v>0.89883381924198247</v>
      </c>
      <c r="G90" s="10">
        <f>IF(H18='O86-09 Lumber Tension'!$A$34,1,VLOOKUP(MAX(B90:C90),'O86-09 Lumber Tension'!$A$19:$B$28,2))</f>
        <v>0.9</v>
      </c>
      <c r="H90" s="10">
        <f t="shared" si="5"/>
        <v>40.991680837800004</v>
      </c>
    </row>
    <row r="91" spans="1:10" x14ac:dyDescent="0.35">
      <c r="B91" s="12">
        <f t="shared" si="2"/>
        <v>38</v>
      </c>
      <c r="C91" s="12">
        <v>394</v>
      </c>
      <c r="D91" s="12">
        <f t="shared" si="3"/>
        <v>14972</v>
      </c>
      <c r="E91" s="12">
        <f t="shared" si="1"/>
        <v>13653.4</v>
      </c>
      <c r="F91" s="49">
        <f t="shared" si="4"/>
        <v>0.91192893401015229</v>
      </c>
      <c r="G91" s="14">
        <f>IF(H19='O86-09 Lumber Tension'!$A$34,1,VLOOKUP(MAX(B91:C91),'O86-09 Lumber Tension'!$A$19:$B$28,2))</f>
        <v>0.8</v>
      </c>
      <c r="H91" s="14">
        <f t="shared" si="5"/>
        <v>42.464586225600002</v>
      </c>
    </row>
    <row r="93" spans="1:10" ht="22.5" thickBot="1" x14ac:dyDescent="0.5">
      <c r="A93" s="20" t="s">
        <v>152</v>
      </c>
      <c r="B93" s="20"/>
      <c r="C93" s="21"/>
      <c r="D93" s="21"/>
      <c r="E93" s="21"/>
      <c r="F93" s="21"/>
      <c r="G93" s="21"/>
      <c r="H93" s="21"/>
      <c r="I93" s="21"/>
      <c r="J93" s="21"/>
    </row>
    <row r="94" spans="1:10" x14ac:dyDescent="0.35">
      <c r="A94" s="4" t="s">
        <v>153</v>
      </c>
    </row>
    <row r="95" spans="1:10" x14ac:dyDescent="0.35">
      <c r="B95" s="4" t="s">
        <v>154</v>
      </c>
    </row>
  </sheetData>
  <mergeCells count="5">
    <mergeCell ref="D14:E14"/>
    <mergeCell ref="D13:E13"/>
    <mergeCell ref="D12:E12"/>
    <mergeCell ref="D11:E11"/>
    <mergeCell ref="D10:E10"/>
  </mergeCells>
  <conditionalFormatting sqref="H14">
    <cfRule type="containsText" dxfId="3" priority="4" operator="containsText" text="NEED">
      <formula>NOT(ISERROR(SEARCH("NEED",H14)))</formula>
    </cfRule>
  </conditionalFormatting>
  <conditionalFormatting sqref="C40">
    <cfRule type="cellIs" dxfId="2" priority="2" operator="lessThan">
      <formula>1</formula>
    </cfRule>
    <cfRule type="cellIs" dxfId="1" priority="3" operator="greaterThan">
      <formula>1</formula>
    </cfRule>
  </conditionalFormatting>
  <conditionalFormatting sqref="H29">
    <cfRule type="containsText" dxfId="0" priority="1" operator="containsText" text="!">
      <formula>NOT(ISERROR(SEARCH("!",H29)))</formula>
    </cfRule>
  </conditionalFormatting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Lists!$A$5:$A$6</xm:f>
          </x14:formula1>
          <xm:sqref>D13</xm:sqref>
        </x14:dataValidation>
        <x14:dataValidation type="list" allowBlank="1" showInputMessage="1" showErrorMessage="1">
          <x14:formula1>
            <xm:f>Lists!$A$9:$A$10</xm:f>
          </x14:formula1>
          <xm:sqref>D12</xm:sqref>
        </x14:dataValidation>
        <x14:dataValidation type="list" allowBlank="1" showInputMessage="1" showErrorMessage="1">
          <x14:formula1>
            <xm:f>'O86-09 Lumber Tension'!$A$43:$A$46</xm:f>
          </x14:formula1>
          <xm:sqref>D10:E10</xm:sqref>
        </x14:dataValidation>
        <x14:dataValidation type="list" allowBlank="1" showInputMessage="1" showErrorMessage="1">
          <x14:formula1>
            <xm:f>'O86-09 Lumber Tension'!$A$49:$A$57</xm:f>
          </x14:formula1>
          <xm:sqref>D11:E11</xm:sqref>
        </x14:dataValidation>
        <x14:dataValidation type="list" allowBlank="1" showInputMessage="1" showErrorMessage="1">
          <x14:formula1>
            <xm:f>Lists!$A$13:$A$16</xm:f>
          </x14:formula1>
          <xm:sqref>D14:D17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opLeftCell="A16" workbookViewId="0">
      <selection activeCell="A27" sqref="A27"/>
    </sheetView>
  </sheetViews>
  <sheetFormatPr defaultRowHeight="15" x14ac:dyDescent="0.25"/>
  <cols>
    <col min="1" max="1" width="30.28515625" customWidth="1"/>
    <col min="2" max="2" width="10.42578125" customWidth="1"/>
  </cols>
  <sheetData>
    <row r="1" spans="1:17" x14ac:dyDescent="0.25">
      <c r="A1" t="s">
        <v>101</v>
      </c>
    </row>
    <row r="3" spans="1:17" x14ac:dyDescent="0.25">
      <c r="A3" t="s">
        <v>104</v>
      </c>
      <c r="B3" s="42" t="s">
        <v>124</v>
      </c>
      <c r="F3" s="42" t="s">
        <v>125</v>
      </c>
      <c r="J3" s="42" t="s">
        <v>126</v>
      </c>
      <c r="N3" s="42" t="s">
        <v>127</v>
      </c>
    </row>
    <row r="4" spans="1:17" x14ac:dyDescent="0.25">
      <c r="A4" t="s">
        <v>103</v>
      </c>
      <c r="B4" s="42" t="s">
        <v>112</v>
      </c>
      <c r="C4" t="s">
        <v>113</v>
      </c>
      <c r="D4" t="s">
        <v>114</v>
      </c>
      <c r="E4" t="s">
        <v>115</v>
      </c>
      <c r="F4" s="42" t="s">
        <v>112</v>
      </c>
      <c r="G4" t="s">
        <v>113</v>
      </c>
      <c r="H4" t="s">
        <v>114</v>
      </c>
      <c r="I4" t="s">
        <v>115</v>
      </c>
      <c r="J4" s="42" t="s">
        <v>112</v>
      </c>
      <c r="K4" t="s">
        <v>113</v>
      </c>
      <c r="L4" t="s">
        <v>114</v>
      </c>
      <c r="M4" t="s">
        <v>115</v>
      </c>
      <c r="N4" s="42" t="s">
        <v>112</v>
      </c>
      <c r="O4" t="s">
        <v>113</v>
      </c>
      <c r="P4" t="s">
        <v>114</v>
      </c>
      <c r="Q4" t="s">
        <v>115</v>
      </c>
    </row>
    <row r="5" spans="1:17" x14ac:dyDescent="0.25">
      <c r="A5" s="1" t="s">
        <v>116</v>
      </c>
      <c r="B5" s="31">
        <v>10.6</v>
      </c>
      <c r="C5" s="32">
        <v>9.6999999999999993</v>
      </c>
      <c r="D5" s="32">
        <v>8.6</v>
      </c>
      <c r="E5" s="32">
        <v>6.2</v>
      </c>
      <c r="F5" s="43"/>
      <c r="G5" s="32"/>
      <c r="H5" s="32"/>
      <c r="I5" s="32"/>
      <c r="J5" s="43">
        <v>10</v>
      </c>
      <c r="K5" s="32">
        <v>7.4</v>
      </c>
      <c r="L5" s="32">
        <v>7</v>
      </c>
      <c r="M5" s="32">
        <v>6.5</v>
      </c>
      <c r="N5" s="43">
        <v>10.7</v>
      </c>
      <c r="O5" s="32">
        <v>7.9</v>
      </c>
      <c r="P5" s="32">
        <v>7.4</v>
      </c>
      <c r="Q5" s="33">
        <v>7</v>
      </c>
    </row>
    <row r="6" spans="1:17" x14ac:dyDescent="0.25">
      <c r="A6" s="1" t="s">
        <v>117</v>
      </c>
      <c r="B6" s="34">
        <v>5.8</v>
      </c>
      <c r="C6" s="28">
        <v>6.2</v>
      </c>
      <c r="D6" s="28">
        <v>5.5</v>
      </c>
      <c r="E6" s="28">
        <v>4</v>
      </c>
      <c r="F6" s="44"/>
      <c r="G6" s="28"/>
      <c r="H6" s="28"/>
      <c r="I6" s="28"/>
      <c r="J6" s="44">
        <v>7</v>
      </c>
      <c r="K6" s="28">
        <v>5.2</v>
      </c>
      <c r="L6" s="28">
        <v>4.9000000000000004</v>
      </c>
      <c r="M6" s="28">
        <v>4.5999999999999996</v>
      </c>
      <c r="N6" s="44">
        <v>8.1</v>
      </c>
      <c r="O6" s="28">
        <v>6</v>
      </c>
      <c r="P6" s="28">
        <v>5.6</v>
      </c>
      <c r="Q6" s="35">
        <v>5.3</v>
      </c>
    </row>
    <row r="7" spans="1:17" x14ac:dyDescent="0.25">
      <c r="A7" s="1" t="s">
        <v>118</v>
      </c>
      <c r="B7" s="34">
        <v>5.8</v>
      </c>
      <c r="C7" s="28">
        <v>6.2</v>
      </c>
      <c r="D7" s="28">
        <v>5.5</v>
      </c>
      <c r="E7" s="28">
        <v>4</v>
      </c>
      <c r="F7" s="44"/>
      <c r="G7" s="28"/>
      <c r="H7" s="28"/>
      <c r="I7" s="28"/>
      <c r="J7" s="44">
        <v>3.3</v>
      </c>
      <c r="K7" s="28">
        <v>2.4</v>
      </c>
      <c r="L7" s="28">
        <v>2.2999999999999998</v>
      </c>
      <c r="M7" s="28">
        <v>2.2000000000000002</v>
      </c>
      <c r="N7" s="44">
        <v>3.8</v>
      </c>
      <c r="O7" s="28">
        <v>2.8</v>
      </c>
      <c r="P7" s="28">
        <v>2.6</v>
      </c>
      <c r="Q7" s="35">
        <v>2.5</v>
      </c>
    </row>
    <row r="8" spans="1:17" x14ac:dyDescent="0.25">
      <c r="A8" s="1" t="s">
        <v>119</v>
      </c>
      <c r="B8" s="34">
        <v>2.1</v>
      </c>
      <c r="C8" s="28">
        <v>3.2</v>
      </c>
      <c r="D8" s="28">
        <v>3.2</v>
      </c>
      <c r="E8" s="28">
        <v>2</v>
      </c>
      <c r="F8" s="44"/>
      <c r="G8" s="28"/>
      <c r="H8" s="28"/>
      <c r="I8" s="28"/>
      <c r="J8" s="44"/>
      <c r="K8" s="28"/>
      <c r="L8" s="28"/>
      <c r="M8" s="28"/>
      <c r="N8" s="44"/>
      <c r="O8" s="26"/>
      <c r="P8" s="36"/>
      <c r="Q8" s="37"/>
    </row>
    <row r="9" spans="1:17" x14ac:dyDescent="0.25">
      <c r="A9" s="1" t="s">
        <v>106</v>
      </c>
      <c r="B9" s="34">
        <v>2.1</v>
      </c>
      <c r="C9" s="28">
        <v>3.2</v>
      </c>
      <c r="D9" s="28">
        <v>3.2</v>
      </c>
      <c r="E9" s="28">
        <v>2</v>
      </c>
      <c r="F9" s="44"/>
      <c r="G9" s="28"/>
      <c r="H9" s="28"/>
      <c r="I9" s="28"/>
      <c r="J9" s="44"/>
      <c r="K9" s="28"/>
      <c r="L9" s="28"/>
      <c r="M9" s="28"/>
      <c r="N9" s="44"/>
      <c r="O9" s="26"/>
      <c r="P9" s="36"/>
      <c r="Q9" s="37"/>
    </row>
    <row r="10" spans="1:17" x14ac:dyDescent="0.25">
      <c r="A10" s="1" t="s">
        <v>120</v>
      </c>
      <c r="B10" s="34"/>
      <c r="C10" s="28"/>
      <c r="D10" s="28"/>
      <c r="E10" s="28"/>
      <c r="F10" s="44">
        <v>6.6</v>
      </c>
      <c r="G10" s="28">
        <v>7</v>
      </c>
      <c r="H10" s="28">
        <v>6.2</v>
      </c>
      <c r="I10" s="28">
        <v>4.5</v>
      </c>
      <c r="J10" s="44"/>
      <c r="K10" s="28"/>
      <c r="L10" s="28"/>
      <c r="M10" s="28"/>
      <c r="N10" s="44"/>
      <c r="O10" s="26"/>
      <c r="P10" s="36"/>
      <c r="Q10" s="37"/>
    </row>
    <row r="11" spans="1:17" x14ac:dyDescent="0.25">
      <c r="A11" s="1" t="s">
        <v>121</v>
      </c>
      <c r="B11" s="34"/>
      <c r="C11" s="28"/>
      <c r="D11" s="28"/>
      <c r="E11" s="28"/>
      <c r="F11" s="44">
        <v>3.7</v>
      </c>
      <c r="G11" s="28">
        <v>3.9</v>
      </c>
      <c r="H11" s="28">
        <v>3.5</v>
      </c>
      <c r="I11" s="28">
        <v>2.5</v>
      </c>
      <c r="J11" s="44"/>
      <c r="K11" s="28"/>
      <c r="L11" s="28"/>
      <c r="M11" s="28"/>
      <c r="N11" s="44"/>
      <c r="O11" s="26"/>
      <c r="P11" s="36"/>
      <c r="Q11" s="37"/>
    </row>
    <row r="12" spans="1:17" x14ac:dyDescent="0.25">
      <c r="A12" s="1" t="s">
        <v>122</v>
      </c>
      <c r="B12" s="34">
        <v>10.6</v>
      </c>
      <c r="C12" s="28">
        <v>9.6999999999999993</v>
      </c>
      <c r="D12" s="28">
        <v>8.6</v>
      </c>
      <c r="E12" s="28">
        <v>6.2</v>
      </c>
      <c r="F12" s="44"/>
      <c r="G12" s="28"/>
      <c r="H12" s="28"/>
      <c r="I12" s="28"/>
      <c r="J12" s="44"/>
      <c r="K12" s="28"/>
      <c r="L12" s="28"/>
      <c r="M12" s="28"/>
      <c r="N12" s="44"/>
      <c r="O12" s="26"/>
      <c r="P12" s="36"/>
      <c r="Q12" s="37"/>
    </row>
    <row r="13" spans="1:17" x14ac:dyDescent="0.25">
      <c r="A13" s="1" t="s">
        <v>123</v>
      </c>
      <c r="B13" s="38">
        <v>5.8</v>
      </c>
      <c r="C13" s="39">
        <v>6.2</v>
      </c>
      <c r="D13" s="39">
        <v>5.5</v>
      </c>
      <c r="E13" s="39">
        <v>4</v>
      </c>
      <c r="F13" s="45"/>
      <c r="G13" s="39"/>
      <c r="H13" s="39"/>
      <c r="I13" s="39"/>
      <c r="J13" s="45"/>
      <c r="K13" s="39"/>
      <c r="L13" s="39"/>
      <c r="M13" s="39"/>
      <c r="N13" s="45"/>
      <c r="O13" s="40"/>
      <c r="P13" s="2"/>
      <c r="Q13" s="41"/>
    </row>
    <row r="14" spans="1:17" x14ac:dyDescent="0.25">
      <c r="A14" s="1"/>
      <c r="B14" s="26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6"/>
      <c r="P14" s="36"/>
      <c r="Q14" s="36"/>
    </row>
    <row r="15" spans="1:17" x14ac:dyDescent="0.25"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6"/>
    </row>
    <row r="16" spans="1:17" x14ac:dyDescent="0.25">
      <c r="A16" s="1" t="s">
        <v>144</v>
      </c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6"/>
    </row>
    <row r="17" spans="1:15" x14ac:dyDescent="0.25">
      <c r="A17" s="1"/>
      <c r="B17" s="2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6"/>
    </row>
    <row r="18" spans="1:15" x14ac:dyDescent="0.25">
      <c r="A18" s="47" t="s">
        <v>145</v>
      </c>
      <c r="B18" s="40" t="s">
        <v>146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6"/>
    </row>
    <row r="19" spans="1:15" x14ac:dyDescent="0.25">
      <c r="A19" s="1">
        <v>38</v>
      </c>
      <c r="B19" s="46">
        <v>1.5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6"/>
    </row>
    <row r="20" spans="1:15" x14ac:dyDescent="0.25">
      <c r="A20" s="1">
        <v>64</v>
      </c>
      <c r="B20" s="46">
        <v>1.5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6"/>
    </row>
    <row r="21" spans="1:15" x14ac:dyDescent="0.25">
      <c r="A21" s="1">
        <v>89</v>
      </c>
      <c r="B21" s="46">
        <v>1.5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6"/>
    </row>
    <row r="22" spans="1:15" x14ac:dyDescent="0.25">
      <c r="A22" s="1">
        <v>114</v>
      </c>
      <c r="B22" s="46">
        <v>1.4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6"/>
    </row>
    <row r="23" spans="1:15" x14ac:dyDescent="0.25">
      <c r="A23" s="1">
        <v>140</v>
      </c>
      <c r="B23" s="46">
        <v>1.3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6"/>
    </row>
    <row r="24" spans="1:15" x14ac:dyDescent="0.25">
      <c r="A24" s="1">
        <v>184</v>
      </c>
      <c r="B24" s="46">
        <v>1.2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6"/>
    </row>
    <row r="25" spans="1:15" x14ac:dyDescent="0.25">
      <c r="A25" s="1">
        <v>235</v>
      </c>
      <c r="B25" s="46">
        <v>1.1000000000000001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6"/>
    </row>
    <row r="26" spans="1:15" x14ac:dyDescent="0.25">
      <c r="A26" s="1">
        <v>286</v>
      </c>
      <c r="B26" s="46">
        <v>1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6"/>
    </row>
    <row r="27" spans="1:15" x14ac:dyDescent="0.25">
      <c r="A27" s="1">
        <v>337</v>
      </c>
      <c r="B27" s="46">
        <v>0.9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6"/>
    </row>
    <row r="28" spans="1:15" x14ac:dyDescent="0.25">
      <c r="A28" s="1">
        <v>387</v>
      </c>
      <c r="B28" s="46">
        <v>0.8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6"/>
    </row>
    <row r="29" spans="1:15" x14ac:dyDescent="0.25"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6"/>
    </row>
    <row r="30" spans="1:15" x14ac:dyDescent="0.25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x14ac:dyDescent="0.25">
      <c r="A31" t="s">
        <v>4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x14ac:dyDescent="0.25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x14ac:dyDescent="0.25">
      <c r="A33" s="2" t="s">
        <v>102</v>
      </c>
      <c r="B33" s="40" t="s">
        <v>147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x14ac:dyDescent="0.25">
      <c r="A34" t="s">
        <v>105</v>
      </c>
      <c r="B34" s="26">
        <v>1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x14ac:dyDescent="0.25">
      <c r="A35" t="s">
        <v>106</v>
      </c>
      <c r="B35" s="26">
        <v>2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x14ac:dyDescent="0.25">
      <c r="A36" t="s">
        <v>108</v>
      </c>
      <c r="B36" s="26">
        <v>3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5">
      <c r="A37" t="s">
        <v>107</v>
      </c>
      <c r="B37" s="26">
        <v>4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5">
      <c r="A38" t="s">
        <v>109</v>
      </c>
      <c r="B38" s="26">
        <v>5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5">
      <c r="A39" t="s">
        <v>110</v>
      </c>
      <c r="B39" s="26">
        <v>6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5">
      <c r="A40" t="s">
        <v>111</v>
      </c>
      <c r="B40" s="26">
        <v>7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2" spans="1:15" x14ac:dyDescent="0.25">
      <c r="A42" s="2" t="s">
        <v>1</v>
      </c>
    </row>
    <row r="43" spans="1:15" x14ac:dyDescent="0.25">
      <c r="A43" t="s">
        <v>112</v>
      </c>
    </row>
    <row r="44" spans="1:15" x14ac:dyDescent="0.25">
      <c r="A44" t="s">
        <v>113</v>
      </c>
    </row>
    <row r="45" spans="1:15" x14ac:dyDescent="0.25">
      <c r="A45" t="s">
        <v>114</v>
      </c>
    </row>
    <row r="46" spans="1:15" x14ac:dyDescent="0.25">
      <c r="A46" t="s">
        <v>115</v>
      </c>
    </row>
    <row r="48" spans="1:15" x14ac:dyDescent="0.25">
      <c r="A48" s="2" t="s">
        <v>2</v>
      </c>
      <c r="B48" s="2" t="s">
        <v>147</v>
      </c>
    </row>
    <row r="49" spans="1:2" x14ac:dyDescent="0.25">
      <c r="A49" s="1" t="s">
        <v>116</v>
      </c>
      <c r="B49">
        <v>2</v>
      </c>
    </row>
    <row r="50" spans="1:2" x14ac:dyDescent="0.25">
      <c r="A50" s="1" t="s">
        <v>117</v>
      </c>
      <c r="B50">
        <v>3</v>
      </c>
    </row>
    <row r="51" spans="1:2" x14ac:dyDescent="0.25">
      <c r="A51" s="1" t="s">
        <v>118</v>
      </c>
      <c r="B51">
        <v>4</v>
      </c>
    </row>
    <row r="52" spans="1:2" x14ac:dyDescent="0.25">
      <c r="A52" s="1" t="s">
        <v>119</v>
      </c>
      <c r="B52">
        <v>5</v>
      </c>
    </row>
    <row r="53" spans="1:2" x14ac:dyDescent="0.25">
      <c r="A53" s="1" t="s">
        <v>106</v>
      </c>
      <c r="B53">
        <v>6</v>
      </c>
    </row>
    <row r="54" spans="1:2" x14ac:dyDescent="0.25">
      <c r="A54" s="1" t="s">
        <v>120</v>
      </c>
      <c r="B54">
        <v>7</v>
      </c>
    </row>
    <row r="55" spans="1:2" x14ac:dyDescent="0.25">
      <c r="A55" s="1" t="s">
        <v>121</v>
      </c>
      <c r="B55">
        <v>8</v>
      </c>
    </row>
    <row r="56" spans="1:2" x14ac:dyDescent="0.25">
      <c r="A56" s="1" t="s">
        <v>122</v>
      </c>
      <c r="B56">
        <v>9</v>
      </c>
    </row>
    <row r="57" spans="1:2" x14ac:dyDescent="0.25">
      <c r="A57" s="1" t="s">
        <v>123</v>
      </c>
      <c r="B57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A16" sqref="A16"/>
    </sheetView>
  </sheetViews>
  <sheetFormatPr defaultRowHeight="15" x14ac:dyDescent="0.25"/>
  <sheetData>
    <row r="1" spans="1:2" x14ac:dyDescent="0.25">
      <c r="A1" t="s">
        <v>8</v>
      </c>
    </row>
    <row r="2" spans="1:2" x14ac:dyDescent="0.25">
      <c r="A2" t="s">
        <v>9</v>
      </c>
    </row>
    <row r="4" spans="1:2" x14ac:dyDescent="0.25">
      <c r="A4" s="2" t="s">
        <v>10</v>
      </c>
      <c r="B4" s="2"/>
    </row>
    <row r="5" spans="1:2" x14ac:dyDescent="0.25">
      <c r="A5" t="s">
        <v>11</v>
      </c>
    </row>
    <row r="6" spans="1:2" x14ac:dyDescent="0.25">
      <c r="A6" t="s">
        <v>12</v>
      </c>
    </row>
    <row r="8" spans="1:2" x14ac:dyDescent="0.25">
      <c r="A8" s="2" t="s">
        <v>13</v>
      </c>
      <c r="B8" s="2"/>
    </row>
    <row r="9" spans="1:2" x14ac:dyDescent="0.25">
      <c r="A9" t="s">
        <v>14</v>
      </c>
    </row>
    <row r="10" spans="1:2" x14ac:dyDescent="0.25">
      <c r="A10" t="s">
        <v>140</v>
      </c>
    </row>
    <row r="12" spans="1:2" x14ac:dyDescent="0.25">
      <c r="A12" s="2" t="s">
        <v>15</v>
      </c>
      <c r="B12" s="2"/>
    </row>
    <row r="13" spans="1:2" x14ac:dyDescent="0.25">
      <c r="A13" t="s">
        <v>16</v>
      </c>
    </row>
    <row r="14" spans="1:2" x14ac:dyDescent="0.25">
      <c r="A14" t="s">
        <v>17</v>
      </c>
    </row>
    <row r="15" spans="1:2" x14ac:dyDescent="0.25">
      <c r="A15" t="s">
        <v>141</v>
      </c>
    </row>
    <row r="16" spans="1:2" x14ac:dyDescent="0.25">
      <c r="A16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Design of Lumber in Tension</vt:lpstr>
      <vt:lpstr>O86-09 Lumber Tension</vt:lpstr>
      <vt:lpstr>Lists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Erochko</dc:creator>
  <cp:lastModifiedBy>Jeffrey Erochko</cp:lastModifiedBy>
  <dcterms:created xsi:type="dcterms:W3CDTF">2014-02-03T16:11:26Z</dcterms:created>
  <dcterms:modified xsi:type="dcterms:W3CDTF">2014-02-06T19:13:03Z</dcterms:modified>
</cp:coreProperties>
</file>